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Monika Zimmermann\AppData\Local\Microsoft\Windows\INetCache\Content.Outlook\RG5UUJ6Q\"/>
    </mc:Choice>
  </mc:AlternateContent>
  <xr:revisionPtr revIDLastSave="0" documentId="13_ncr:1_{87D17336-7F75-498C-AC6B-97E7F43A2E53}" xr6:coauthVersionLast="47" xr6:coauthVersionMax="47" xr10:uidLastSave="{00000000-0000-0000-0000-000000000000}"/>
  <bookViews>
    <workbookView xWindow="-120" yWindow="-120" windowWidth="29040" windowHeight="17760" tabRatio="520" xr2:uid="{00000000-000D-0000-FFFF-FFFF00000000}"/>
  </bookViews>
  <sheets>
    <sheet name="Stammdaten und Forderung" sheetId="1" r:id="rId1"/>
    <sheet name="Leistungsdaten" sheetId="12" r:id="rId2"/>
    <sheet name="Personal prospektiv" sheetId="31" r:id="rId3"/>
    <sheet name="Kostenträgerrechnung" sheetId="16" r:id="rId4"/>
    <sheet name="Fix Flex" sheetId="32" r:id="rId5"/>
  </sheets>
  <definedNames>
    <definedName name="_db" localSheetId="4">#REF!</definedName>
    <definedName name="_db">#REF!</definedName>
    <definedName name="_xlnm._FilterDatabase" localSheetId="0" hidden="1">'Stammdaten und Forderung'!$A$8:$G$17</definedName>
    <definedName name="_hide" localSheetId="4">#REF!</definedName>
    <definedName name="_hide">#REF!</definedName>
    <definedName name="d_filter" localSheetId="4">#REF!</definedName>
    <definedName name="d_filter">#REF!</definedName>
    <definedName name="d_filterJahr" localSheetId="4">#REF!</definedName>
    <definedName name="d_filterJahr">#REF!</definedName>
    <definedName name="dfjgbdfjk" localSheetId="4">#REF!</definedName>
    <definedName name="dfjgbdfjk">#REF!</definedName>
    <definedName name="_xlnm.Print_Area" localSheetId="4">'Fix Flex'!$A$1:$H$32</definedName>
    <definedName name="_xlnm.Print_Area" localSheetId="3">Kostenträgerrechnung!$A$1:$Q$46</definedName>
    <definedName name="_xlnm.Print_Area" localSheetId="1">Leistungsdaten!$A$1:$J$69</definedName>
    <definedName name="_xlnm.Print_Area" localSheetId="2">'Personal prospektiv'!$A$1:$N$45</definedName>
    <definedName name="_xlnm.Print_Area" localSheetId="0">'Stammdaten und Forderung'!$A$1:$N$55</definedName>
    <definedName name="Monat_bis" localSheetId="4">#REF!</definedName>
    <definedName name="Monat_bis">#REF!</definedName>
    <definedName name="Sonderpersonalschlüssel" localSheetId="4">#REF!</definedName>
    <definedName name="Sonderpersonalschlüssel">#REF!</definedName>
    <definedName name="sv" localSheetId="4">#REF!</definedName>
    <definedName name="s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32" l="1"/>
  <c r="G45" i="1"/>
  <c r="G44" i="1"/>
  <c r="G42" i="1"/>
  <c r="G41" i="1"/>
  <c r="G40" i="1"/>
  <c r="G39" i="1"/>
  <c r="G38" i="1"/>
  <c r="M51" i="1" l="1"/>
  <c r="F30" i="31"/>
  <c r="D18" i="32" l="1"/>
  <c r="D21" i="32" l="1"/>
  <c r="I32" i="31"/>
  <c r="I33" i="31"/>
  <c r="F32" i="31"/>
  <c r="J32" i="31" s="1"/>
  <c r="C8" i="32" l="1"/>
  <c r="D3" i="32"/>
  <c r="C9" i="32" l="1"/>
  <c r="F8" i="32" s="1"/>
  <c r="G8" i="32" l="1"/>
  <c r="D14" i="32" l="1"/>
  <c r="J34" i="31"/>
  <c r="F14" i="32" l="1"/>
  <c r="J10" i="31"/>
  <c r="K10" i="31"/>
  <c r="J11" i="31"/>
  <c r="K11" i="31"/>
  <c r="J12" i="31"/>
  <c r="K12" i="31"/>
  <c r="J13" i="31"/>
  <c r="K13" i="31"/>
  <c r="K9" i="31"/>
  <c r="J9" i="31"/>
  <c r="C18" i="32" l="1"/>
  <c r="E18" i="32" s="1"/>
  <c r="I35" i="31"/>
  <c r="L9" i="31"/>
  <c r="M9" i="31" s="1"/>
  <c r="L10" i="31"/>
  <c r="M10" i="31" s="1"/>
  <c r="L11" i="31"/>
  <c r="M11" i="31" s="1"/>
  <c r="L12" i="31"/>
  <c r="M12" i="31" s="1"/>
  <c r="L13" i="31"/>
  <c r="M13" i="31" s="1"/>
  <c r="I28" i="31"/>
  <c r="I29" i="31"/>
  <c r="I30" i="31"/>
  <c r="I31" i="31"/>
  <c r="I34" i="31"/>
  <c r="I36" i="31"/>
  <c r="L14" i="31" l="1"/>
  <c r="F31" i="31" l="1"/>
  <c r="P10" i="31" l="1"/>
  <c r="P11" i="31"/>
  <c r="P12" i="31"/>
  <c r="P13" i="31"/>
  <c r="P9" i="31"/>
  <c r="P14" i="31" l="1"/>
  <c r="P15" i="31" l="1"/>
  <c r="E1" i="31" l="1"/>
  <c r="I15" i="12" l="1"/>
  <c r="G19" i="12"/>
  <c r="F19" i="31" l="1"/>
  <c r="H19" i="31" s="1"/>
  <c r="L19" i="31"/>
  <c r="M19" i="31" s="1"/>
  <c r="I18" i="31"/>
  <c r="M18" i="31"/>
  <c r="M22" i="31" l="1"/>
  <c r="L20" i="31"/>
  <c r="L22" i="31" s="1"/>
  <c r="F33" i="31"/>
  <c r="F43" i="31"/>
  <c r="H43" i="31" s="1"/>
  <c r="M43" i="31" s="1"/>
  <c r="J35" i="31"/>
  <c r="F41" i="31"/>
  <c r="H41" i="31" s="1"/>
  <c r="M41" i="31" s="1"/>
  <c r="J29" i="31"/>
  <c r="J36" i="31"/>
  <c r="Q9" i="31"/>
  <c r="Q11" i="31"/>
  <c r="R11" i="31" s="1"/>
  <c r="Q10" i="31"/>
  <c r="R10" i="31" s="1"/>
  <c r="Q12" i="31"/>
  <c r="R12" i="31" s="1"/>
  <c r="Q13" i="31"/>
  <c r="R13" i="31" s="1"/>
  <c r="J28" i="31"/>
  <c r="E19" i="12"/>
  <c r="J33" i="31" l="1"/>
  <c r="F42" i="31"/>
  <c r="M44" i="31"/>
  <c r="F44" i="31"/>
  <c r="H44" i="31" s="1"/>
  <c r="R9" i="31"/>
  <c r="R14" i="31" s="1"/>
  <c r="Q14" i="31"/>
  <c r="J31" i="31"/>
  <c r="F19" i="12"/>
  <c r="I19" i="12"/>
  <c r="H19" i="12"/>
  <c r="H14" i="12"/>
  <c r="E43" i="1"/>
  <c r="I16" i="12"/>
  <c r="O4" i="16" s="1"/>
  <c r="I14" i="12"/>
  <c r="M4" i="16" s="1"/>
  <c r="I17" i="12"/>
  <c r="P4" i="16" s="1"/>
  <c r="I18" i="12"/>
  <c r="M3" i="16"/>
  <c r="N3" i="16"/>
  <c r="N40" i="16" s="1"/>
  <c r="D1" i="16"/>
  <c r="O3" i="16"/>
  <c r="O40" i="16" s="1"/>
  <c r="P3" i="16"/>
  <c r="P40" i="16" s="1"/>
  <c r="Q3" i="16"/>
  <c r="Q40" i="16" s="1"/>
  <c r="C1" i="12"/>
  <c r="F14" i="12"/>
  <c r="H17" i="12"/>
  <c r="H18" i="12"/>
  <c r="H16" i="12"/>
  <c r="H15" i="12"/>
  <c r="F18" i="12"/>
  <c r="F25" i="12"/>
  <c r="F17" i="12"/>
  <c r="F15" i="12"/>
  <c r="F26" i="12"/>
  <c r="F16" i="12"/>
  <c r="F28" i="12"/>
  <c r="F24" i="12"/>
  <c r="F27" i="12"/>
  <c r="Q4" i="16" l="1"/>
  <c r="E46" i="1"/>
  <c r="J30" i="31"/>
  <c r="H42" i="31"/>
  <c r="E20" i="12"/>
  <c r="L4" i="16"/>
  <c r="E20" i="16" s="1"/>
  <c r="H20" i="16" s="1"/>
  <c r="L3" i="16"/>
  <c r="N4" i="16"/>
  <c r="M40" i="16"/>
  <c r="J38" i="31" l="1"/>
  <c r="J44" i="31" s="1"/>
  <c r="F37" i="31"/>
  <c r="J42" i="31" s="1"/>
  <c r="E30" i="16"/>
  <c r="H30" i="16" s="1"/>
  <c r="E22" i="16"/>
  <c r="H22" i="16" s="1"/>
  <c r="E26" i="16"/>
  <c r="J26" i="16" s="1"/>
  <c r="E21" i="16"/>
  <c r="L21" i="16" s="1"/>
  <c r="Q21" i="16" s="1"/>
  <c r="E24" i="16"/>
  <c r="H24" i="16" s="1"/>
  <c r="E28" i="16"/>
  <c r="L28" i="16" s="1"/>
  <c r="E23" i="16"/>
  <c r="J23" i="16" s="1"/>
  <c r="E27" i="16"/>
  <c r="L27" i="16" s="1"/>
  <c r="E29" i="16"/>
  <c r="L29" i="16" s="1"/>
  <c r="N29" i="16" s="1"/>
  <c r="E25" i="16"/>
  <c r="H25" i="16" s="1"/>
  <c r="E15" i="16"/>
  <c r="E19" i="16"/>
  <c r="J19" i="16" s="1"/>
  <c r="J20" i="16"/>
  <c r="L20" i="16"/>
  <c r="Q28" i="16" l="1"/>
  <c r="D19" i="32"/>
  <c r="E19" i="32" s="1"/>
  <c r="E20" i="32" s="1"/>
  <c r="E21" i="32" s="1"/>
  <c r="F21" i="32" s="1"/>
  <c r="J43" i="31"/>
  <c r="J41" i="31"/>
  <c r="N41" i="31" s="1"/>
  <c r="D14" i="16"/>
  <c r="D13" i="16"/>
  <c r="E13" i="16" s="1"/>
  <c r="N12" i="16"/>
  <c r="N21" i="16"/>
  <c r="J30" i="16"/>
  <c r="L30" i="16"/>
  <c r="O30" i="16" s="1"/>
  <c r="M21" i="16"/>
  <c r="O27" i="16"/>
  <c r="J24" i="16"/>
  <c r="L24" i="16"/>
  <c r="O21" i="16"/>
  <c r="L26" i="16"/>
  <c r="P26" i="16" s="1"/>
  <c r="L25" i="16"/>
  <c r="N25" i="16" s="1"/>
  <c r="H26" i="16"/>
  <c r="L22" i="16"/>
  <c r="H21" i="16"/>
  <c r="P21" i="16"/>
  <c r="J21" i="16"/>
  <c r="J22" i="16"/>
  <c r="M27" i="16"/>
  <c r="O28" i="16"/>
  <c r="H23" i="16"/>
  <c r="Q27" i="16"/>
  <c r="M28" i="16"/>
  <c r="J28" i="16"/>
  <c r="P28" i="16"/>
  <c r="H28" i="16"/>
  <c r="N28" i="16"/>
  <c r="P29" i="16"/>
  <c r="J29" i="16"/>
  <c r="H29" i="16"/>
  <c r="Q29" i="16"/>
  <c r="P27" i="16"/>
  <c r="N27" i="16"/>
  <c r="H27" i="16"/>
  <c r="J27" i="16"/>
  <c r="L23" i="16"/>
  <c r="Q23" i="16" s="1"/>
  <c r="M29" i="16"/>
  <c r="O29" i="16"/>
  <c r="J25" i="16"/>
  <c r="H15" i="16"/>
  <c r="L15" i="16"/>
  <c r="J15" i="16"/>
  <c r="L19" i="16"/>
  <c r="M19" i="16" s="1"/>
  <c r="H19" i="16"/>
  <c r="O20" i="16"/>
  <c r="Q20" i="16"/>
  <c r="P20" i="16"/>
  <c r="M20" i="16"/>
  <c r="N20" i="16"/>
  <c r="D11" i="16" l="1"/>
  <c r="P22" i="16"/>
  <c r="E28" i="32"/>
  <c r="L13" i="16"/>
  <c r="J13" i="16"/>
  <c r="H13" i="16"/>
  <c r="Q12" i="16"/>
  <c r="D12" i="16"/>
  <c r="P12" i="16"/>
  <c r="O12" i="16"/>
  <c r="N22" i="31"/>
  <c r="N23" i="31" s="1"/>
  <c r="M12" i="16"/>
  <c r="N43" i="31"/>
  <c r="M23" i="16"/>
  <c r="M30" i="16"/>
  <c r="P30" i="16"/>
  <c r="N30" i="16"/>
  <c r="Q30" i="16"/>
  <c r="Q26" i="16"/>
  <c r="M26" i="16"/>
  <c r="Q22" i="16"/>
  <c r="N24" i="16"/>
  <c r="M25" i="16"/>
  <c r="M24" i="16"/>
  <c r="P24" i="16"/>
  <c r="Q24" i="16"/>
  <c r="O22" i="16"/>
  <c r="O26" i="16"/>
  <c r="O24" i="16"/>
  <c r="O25" i="16"/>
  <c r="Q25" i="16"/>
  <c r="P25" i="16"/>
  <c r="N26" i="16"/>
  <c r="N23" i="16"/>
  <c r="P23" i="16"/>
  <c r="M22" i="16"/>
  <c r="O23" i="16"/>
  <c r="N22" i="16"/>
  <c r="N19" i="16"/>
  <c r="Q19" i="16"/>
  <c r="P19" i="16"/>
  <c r="O19" i="16"/>
  <c r="M15" i="16"/>
  <c r="N15" i="16"/>
  <c r="Q15" i="16"/>
  <c r="P15" i="16"/>
  <c r="O15" i="16"/>
  <c r="N13" i="16" l="1"/>
  <c r="M13" i="16"/>
  <c r="P13" i="16"/>
  <c r="Q13" i="16"/>
  <c r="O13" i="16"/>
  <c r="N44" i="31"/>
  <c r="N45" i="31" s="1"/>
  <c r="E14" i="16"/>
  <c r="E12" i="16" l="1"/>
  <c r="L12" i="16" s="1"/>
  <c r="L14" i="16"/>
  <c r="J14" i="16"/>
  <c r="H14" i="16"/>
  <c r="E11" i="16" l="1"/>
  <c r="L11" i="16" s="1"/>
  <c r="D16" i="16"/>
  <c r="J12" i="16"/>
  <c r="H12" i="16"/>
  <c r="Q14" i="16"/>
  <c r="O14" i="16"/>
  <c r="P14" i="16"/>
  <c r="N14" i="16"/>
  <c r="M14" i="16"/>
  <c r="H11" i="16" l="1"/>
  <c r="H16" i="16" s="1"/>
  <c r="J11" i="16"/>
  <c r="J16" i="16" s="1"/>
  <c r="E16" i="16"/>
  <c r="Q11" i="16" l="1"/>
  <c r="Q16" i="16" s="1"/>
  <c r="O11" i="16"/>
  <c r="O16" i="16" s="1"/>
  <c r="L16" i="16"/>
  <c r="M11" i="16"/>
  <c r="M16" i="16" s="1"/>
  <c r="P11" i="16"/>
  <c r="P16" i="16" s="1"/>
  <c r="N11" i="16"/>
  <c r="N16" i="16" s="1"/>
  <c r="D31" i="16" l="1"/>
  <c r="D32" i="16" s="1"/>
  <c r="D35" i="16" s="1"/>
  <c r="E18" i="16"/>
  <c r="D37" i="16" l="1"/>
  <c r="D38" i="16" s="1"/>
  <c r="J18" i="16"/>
  <c r="J31" i="16" s="1"/>
  <c r="J32" i="16" s="1"/>
  <c r="J34" i="16" s="1"/>
  <c r="D27" i="32" s="1"/>
  <c r="D29" i="32" s="1"/>
  <c r="I45" i="1" s="1"/>
  <c r="L18" i="16"/>
  <c r="E31" i="16"/>
  <c r="H18" i="16"/>
  <c r="H31" i="16" s="1"/>
  <c r="H32" i="16" s="1"/>
  <c r="H34" i="16" s="1"/>
  <c r="C27" i="32" l="1"/>
  <c r="C29" i="32" s="1"/>
  <c r="I44" i="1" s="1"/>
  <c r="I43" i="1" s="1"/>
  <c r="K45" i="1"/>
  <c r="M45" i="1" s="1"/>
  <c r="G43" i="1"/>
  <c r="P50" i="16"/>
  <c r="P52" i="16" s="1"/>
  <c r="O50" i="16"/>
  <c r="O52" i="16" s="1"/>
  <c r="Q50" i="16"/>
  <c r="Q52" i="16" s="1"/>
  <c r="K44" i="1"/>
  <c r="M50" i="16"/>
  <c r="M52" i="16" s="1"/>
  <c r="N50" i="16"/>
  <c r="N52" i="16" s="1"/>
  <c r="E32" i="16"/>
  <c r="E34" i="16" s="1"/>
  <c r="P18" i="16"/>
  <c r="P31" i="16" s="1"/>
  <c r="P32" i="16" s="1"/>
  <c r="P34" i="16" s="1"/>
  <c r="M18" i="16"/>
  <c r="M31" i="16" s="1"/>
  <c r="M32" i="16" s="1"/>
  <c r="M34" i="16" s="1"/>
  <c r="L31" i="16"/>
  <c r="L32" i="16" s="1"/>
  <c r="L34" i="16" s="1"/>
  <c r="E27" i="32" s="1"/>
  <c r="E29" i="32" s="1"/>
  <c r="I38" i="1" s="1"/>
  <c r="O18" i="16"/>
  <c r="O31" i="16" s="1"/>
  <c r="O32" i="16" s="1"/>
  <c r="O34" i="16" s="1"/>
  <c r="N18" i="16"/>
  <c r="N31" i="16" s="1"/>
  <c r="N32" i="16" s="1"/>
  <c r="N34" i="16" s="1"/>
  <c r="Q18" i="16"/>
  <c r="Q31" i="16" s="1"/>
  <c r="Q32" i="16" s="1"/>
  <c r="Q34" i="16" s="1"/>
  <c r="Q39" i="16" l="1"/>
  <c r="M49" i="16"/>
  <c r="M51" i="16" s="1"/>
  <c r="P39" i="16"/>
  <c r="N39" i="16"/>
  <c r="O39" i="16"/>
  <c r="M44" i="1"/>
  <c r="K43" i="1"/>
  <c r="M43" i="1" s="1"/>
  <c r="M39" i="16" l="1"/>
  <c r="M41" i="16" s="1"/>
  <c r="N42" i="16" s="1"/>
  <c r="K47" i="1" s="1"/>
  <c r="K38" i="1"/>
  <c r="M38" i="1" l="1"/>
  <c r="O42" i="16"/>
  <c r="O44" i="16" s="1"/>
  <c r="O45" i="16" s="1"/>
  <c r="O49" i="16" s="1"/>
  <c r="O51" i="16" s="1"/>
  <c r="Q42" i="16"/>
  <c r="Q44" i="16" s="1"/>
  <c r="Q45" i="16" s="1"/>
  <c r="Q49" i="16" s="1"/>
  <c r="Q51" i="16" s="1"/>
  <c r="M42" i="16"/>
  <c r="P42" i="16"/>
  <c r="P44" i="16" s="1"/>
  <c r="P45" i="16" s="1"/>
  <c r="P49" i="16" s="1"/>
  <c r="P51" i="16" s="1"/>
  <c r="N44" i="16"/>
  <c r="N45" i="16" s="1"/>
  <c r="N49" i="16" s="1"/>
  <c r="N51" i="16" s="1"/>
  <c r="K48" i="1"/>
  <c r="M48" i="1" s="1"/>
  <c r="M47" i="1"/>
  <c r="K40" i="1" l="1"/>
  <c r="M40" i="1" s="1"/>
  <c r="K39" i="1"/>
  <c r="K41" i="1"/>
  <c r="M41" i="1" s="1"/>
  <c r="K42" i="1"/>
  <c r="M42" i="1" s="1"/>
  <c r="K53" i="16"/>
  <c r="M39" i="1" l="1"/>
  <c r="K46" i="1"/>
  <c r="M46" i="1" s="1"/>
</calcChain>
</file>

<file path=xl/sharedStrings.xml><?xml version="1.0" encoding="utf-8"?>
<sst xmlns="http://schemas.openxmlformats.org/spreadsheetml/2006/main" count="460" uniqueCount="304">
  <si>
    <t>1.</t>
  </si>
  <si>
    <t>2.</t>
  </si>
  <si>
    <t>3.</t>
  </si>
  <si>
    <t>Ansprechpartner</t>
  </si>
  <si>
    <t>4.</t>
  </si>
  <si>
    <t>5.</t>
  </si>
  <si>
    <t>6.</t>
  </si>
  <si>
    <t>7.</t>
  </si>
  <si>
    <t>10.</t>
  </si>
  <si>
    <t>11.</t>
  </si>
  <si>
    <t>Anteil in %</t>
  </si>
  <si>
    <t>12.</t>
  </si>
  <si>
    <t>13.</t>
  </si>
  <si>
    <t>14.</t>
  </si>
  <si>
    <t>15.</t>
  </si>
  <si>
    <t>16.</t>
  </si>
  <si>
    <t>17.</t>
  </si>
  <si>
    <t>18.</t>
  </si>
  <si>
    <t>Unterkunft und Verpflegung</t>
  </si>
  <si>
    <t>19.</t>
  </si>
  <si>
    <t>20.</t>
  </si>
  <si>
    <t>Bewohner</t>
  </si>
  <si>
    <t>Gesamt</t>
  </si>
  <si>
    <t>Pflegekennzahl</t>
  </si>
  <si>
    <t>Kalendertage</t>
  </si>
  <si>
    <t>Berechnungstage</t>
  </si>
  <si>
    <t>EINRICHTUNG</t>
  </si>
  <si>
    <t>TRÄGER</t>
  </si>
  <si>
    <t xml:space="preserve">Name </t>
  </si>
  <si>
    <t>Straße</t>
  </si>
  <si>
    <t>PLZ</t>
  </si>
  <si>
    <t>Ort</t>
  </si>
  <si>
    <t>Pflegesatzzeitraum</t>
  </si>
  <si>
    <t>Telefon/Telefax</t>
  </si>
  <si>
    <t>Name der Einrichtung</t>
  </si>
  <si>
    <t>9.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</si>
  <si>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</si>
  <si>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</si>
  <si>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</si>
  <si>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</si>
  <si>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</si>
  <si>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</si>
  <si>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</si>
  <si>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</si>
  <si>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</si>
  <si>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</si>
  <si>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</si>
  <si>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</si>
  <si>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</si>
  <si>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Termin</t>
  </si>
  <si>
    <t>1. Allgemeine Angaben der Einrichtung</t>
  </si>
  <si>
    <t xml:space="preserve">Aufforderung zur PSV am </t>
  </si>
  <si>
    <t>Pflegesatzverhandlung am</t>
  </si>
  <si>
    <t>durch</t>
  </si>
  <si>
    <t>Ort:</t>
  </si>
  <si>
    <t>Schiedsstellenantrag am</t>
  </si>
  <si>
    <t>2. Angaben zum Pflegesatzverfahren nach § 85 SGB XI</t>
  </si>
  <si>
    <t>Antragsteller</t>
  </si>
  <si>
    <t>Bewohnerstruktur nach SGB XI</t>
  </si>
  <si>
    <t>Weitere Angaben zur Bewohnerstruktur</t>
  </si>
  <si>
    <t>Gerontopsychiatrisch veränderte Bewohner</t>
  </si>
  <si>
    <t>Psychisch Kranke</t>
  </si>
  <si>
    <t>Rollstuhlfahrer</t>
  </si>
  <si>
    <t xml:space="preserve">Inkontinente </t>
  </si>
  <si>
    <t>Allgemeine Angaben</t>
  </si>
  <si>
    <t>Schiedsstellen Nummer</t>
  </si>
  <si>
    <t>Beteiligte</t>
  </si>
  <si>
    <t>Durchschnittsalter in Jahren</t>
  </si>
  <si>
    <t xml:space="preserve">Anzahl aller Neuaufnahmen </t>
  </si>
  <si>
    <t>8.</t>
  </si>
  <si>
    <t>IK.Nr.</t>
  </si>
  <si>
    <t>Baujahr</t>
  </si>
  <si>
    <t>Jahr der letzten Generalsanierung</t>
  </si>
  <si>
    <t>Stand:</t>
  </si>
  <si>
    <t>Ort, Datum, Stempel und rechtsverbindliche Unterschrift des Antragstellers</t>
  </si>
  <si>
    <t>Apalliker, MS-Kranke</t>
  </si>
  <si>
    <t>Die letzte Vereinbarung der Pflegesätze erfolgte am:</t>
  </si>
  <si>
    <t>Platzzahl laut Versorgungsvertrag</t>
  </si>
  <si>
    <t>Kurzzeitpflegeplätze:</t>
  </si>
  <si>
    <t>Auslastung der Entgeltkalkulation</t>
  </si>
  <si>
    <t xml:space="preserve">Anzahl VK-Stellen </t>
  </si>
  <si>
    <t xml:space="preserve">Kosten je VK-Stelle </t>
  </si>
  <si>
    <t>Kosten p.a.</t>
  </si>
  <si>
    <t>%</t>
  </si>
  <si>
    <t>Personalkosten p.a. insgesamt</t>
  </si>
  <si>
    <t>Summen und Personalschlüssel</t>
  </si>
  <si>
    <t>Summen VK-Stellen</t>
  </si>
  <si>
    <t>Schlüssel 1 zu</t>
  </si>
  <si>
    <t>Leitung und Verwaltung</t>
  </si>
  <si>
    <t>Pflege-und Betreuungsdienst</t>
  </si>
  <si>
    <t>Hauswirtschaft und Technik</t>
  </si>
  <si>
    <t>Gesamt:</t>
  </si>
  <si>
    <t>Summe</t>
  </si>
  <si>
    <t>Überblick über die Leistungsdaten im  Pflegesatzzeitraum</t>
  </si>
  <si>
    <t>Summen</t>
  </si>
  <si>
    <t>Gesamt-</t>
  </si>
  <si>
    <t>Nettokosten je BT</t>
  </si>
  <si>
    <t xml:space="preserve">nettokosten </t>
  </si>
  <si>
    <t>Pflege gesamt</t>
  </si>
  <si>
    <t>p.a.</t>
  </si>
  <si>
    <t>je BT</t>
  </si>
  <si>
    <t>Personalkosten</t>
  </si>
  <si>
    <t>1.1.</t>
  </si>
  <si>
    <t>60-64</t>
  </si>
  <si>
    <t>1.2.</t>
  </si>
  <si>
    <t>1.4.</t>
  </si>
  <si>
    <t>Summe Personalkosten</t>
  </si>
  <si>
    <t>Sachkosten</t>
  </si>
  <si>
    <t>2.1.</t>
  </si>
  <si>
    <t>Lebensmittel</t>
  </si>
  <si>
    <t>2.2.</t>
  </si>
  <si>
    <t>Wasser, Energie, Brennstoffe</t>
  </si>
  <si>
    <t>2.3.</t>
  </si>
  <si>
    <t>Wirtschaft-/Verwaltungsbedarf</t>
  </si>
  <si>
    <t>2.4.</t>
  </si>
  <si>
    <t>Fremdleistung Verwaltung</t>
  </si>
  <si>
    <t>2.5.</t>
  </si>
  <si>
    <t>2.6.</t>
  </si>
  <si>
    <t>Verbrauchsgüter für Pflege</t>
  </si>
  <si>
    <t>Abgaben, Steuern, Versicherungen</t>
  </si>
  <si>
    <t>Summe Sachkosten</t>
  </si>
  <si>
    <t xml:space="preserve">Gesamtnettokosten </t>
  </si>
  <si>
    <t>Personalkostenanteil</t>
  </si>
  <si>
    <t>Sachkostenanteil</t>
  </si>
  <si>
    <t>Euro</t>
  </si>
  <si>
    <t xml:space="preserve">VK-Stellen und VK-Kosten p.a. </t>
  </si>
  <si>
    <t>prospekt. VK</t>
  </si>
  <si>
    <t>Fremdleistung Speiseversorgung</t>
  </si>
  <si>
    <t>Fremdleistung übr. Wirtschaftsd.</t>
  </si>
  <si>
    <t>Abfallentsorgung</t>
  </si>
  <si>
    <t>Differenz</t>
  </si>
  <si>
    <t>Pflege- und Betreuungsdienst incl. Azubis</t>
  </si>
  <si>
    <t xml:space="preserve">Unterkunft und Verpflegung </t>
  </si>
  <si>
    <t>Email</t>
  </si>
  <si>
    <t>Pflegevergütung (ohne Ausbildungsumlage!)</t>
  </si>
  <si>
    <t>Budget und prozentuale Budgesteigerung</t>
  </si>
  <si>
    <t>Bewohnerstruktur Entgeltkalkulation hochgerechnet auf Platzzahl laut Versorgungsvertrag</t>
  </si>
  <si>
    <t>Pflegesatzparteien
gem. § 85 (2) SGB XI</t>
  </si>
  <si>
    <t>U</t>
  </si>
  <si>
    <t>V</t>
  </si>
  <si>
    <t>davon Unterkunft</t>
  </si>
  <si>
    <t>davon Verpflegung</t>
  </si>
  <si>
    <t>U + V
 %</t>
  </si>
  <si>
    <t>Ehrenamtliche Unterstützung (§ 82 b SGB XI)</t>
  </si>
  <si>
    <t>Forderung letzte PSV</t>
  </si>
  <si>
    <t>Ergebnis letzte PSV</t>
  </si>
  <si>
    <t>2.11</t>
  </si>
  <si>
    <t>2.12</t>
  </si>
  <si>
    <t>Sonstige Aufwendungen</t>
  </si>
  <si>
    <t>Wartung</t>
  </si>
  <si>
    <t>3.1</t>
  </si>
  <si>
    <t>nach dem 8. Kapitel SGB XI und dem Rahmenvertrag nach § 75 SGB XI</t>
  </si>
  <si>
    <t>von</t>
  </si>
  <si>
    <t>bis</t>
  </si>
  <si>
    <t>in %</t>
  </si>
  <si>
    <t>2.7</t>
  </si>
  <si>
    <t>Fremdleistung Pflege</t>
  </si>
  <si>
    <t>2.8</t>
  </si>
  <si>
    <t>2.9</t>
  </si>
  <si>
    <t>2.10</t>
  </si>
  <si>
    <t>2.13</t>
  </si>
  <si>
    <t>3.2</t>
  </si>
  <si>
    <t>Angemessener Unternehmensgewinn</t>
  </si>
  <si>
    <t>IK.Nr. und Spitzenverband</t>
  </si>
  <si>
    <t>Verband</t>
  </si>
  <si>
    <t xml:space="preserve">Sonderpersonalschlüssel „Qualität“ </t>
  </si>
  <si>
    <t>Verantwortliche Pflegefachkraft</t>
  </si>
  <si>
    <t>bis zu 1,0 VK</t>
  </si>
  <si>
    <t>aktuell</t>
  </si>
  <si>
    <t>Pflegegrad 1</t>
  </si>
  <si>
    <t>PG 1</t>
  </si>
  <si>
    <t>PG 2</t>
  </si>
  <si>
    <t>PG 3</t>
  </si>
  <si>
    <t>PG 4</t>
  </si>
  <si>
    <t>PG 5</t>
  </si>
  <si>
    <t>Pflegegrad 2</t>
  </si>
  <si>
    <t>Pflegegrad 3</t>
  </si>
  <si>
    <t>Pflegegrad 4</t>
  </si>
  <si>
    <t>Pflegegrad 5</t>
  </si>
  <si>
    <t>Nicht gedeckter Anteil</t>
  </si>
  <si>
    <t>Alle Pflegegrade</t>
  </si>
  <si>
    <t>Leistungsbetrag Pflegekasse / Monat</t>
  </si>
  <si>
    <t>Umsatzverprobung</t>
  </si>
  <si>
    <t>Forderung vollstationäre Pflege incl. EEE</t>
  </si>
  <si>
    <t>derzeitige Entgelte vollstationäre Pflege</t>
  </si>
  <si>
    <t>EEE pro Monat</t>
  </si>
  <si>
    <t>Leistungsbetrag Pflegekasse/Monat</t>
  </si>
  <si>
    <t xml:space="preserve">Umsatz Pflegesätze </t>
  </si>
  <si>
    <t>Berücksichtigungsfähige Kosten lt. Kalk./ Monat</t>
  </si>
  <si>
    <t>Summe  
PG 2 bis 5</t>
  </si>
  <si>
    <t>Pflegesätze</t>
  </si>
  <si>
    <t>Umsatz Unterkunft und Verpflegung</t>
  </si>
  <si>
    <t>Pflegesätze nach Pflegegraden 2 bis 5</t>
  </si>
  <si>
    <t>Forderung eingestreute Kurzzeitpflege</t>
  </si>
  <si>
    <t>Pflegesatz/Tag für Pflegegerade 2 bis 5</t>
  </si>
  <si>
    <t>bis zu 1 zu 40</t>
  </si>
  <si>
    <t>2,5 VK</t>
  </si>
  <si>
    <t>Einrichtungsindividueller Eigenanteil tgl.</t>
  </si>
  <si>
    <t>Einrichtungsindividueller Eigenanteil mtl.</t>
  </si>
  <si>
    <t>Ist - Sachkosten (bei 96,5 % Auslastung)</t>
  </si>
  <si>
    <t>bis zu 1 zu 5,7</t>
  </si>
  <si>
    <t>prospektiver Personal-schlüssel</t>
  </si>
  <si>
    <t>Verantwortliche Pflegefachkraft (§ 17 Abs. 7 LRV)</t>
  </si>
  <si>
    <t>Sonderpersonalschlüssel „Qualität“ (§ 17 Abs. 8 LRV)</t>
  </si>
  <si>
    <t>VK-Differenz</t>
  </si>
  <si>
    <t>Differenz in €</t>
  </si>
  <si>
    <t>Ausblenden</t>
  </si>
  <si>
    <t>Zurechnung Sonderpersonalschlüssel Schiedsspruch RV 12/2015</t>
  </si>
  <si>
    <t>VK Pflege/QM</t>
  </si>
  <si>
    <t>Personalnebenkosten (falls getrennt ausgewiesen)</t>
  </si>
  <si>
    <t>1.3.</t>
  </si>
  <si>
    <t xml:space="preserve">gem. LRV </t>
  </si>
  <si>
    <t xml:space="preserve">maximale VK </t>
  </si>
  <si>
    <t>davon VK Fremd-leistungen</t>
  </si>
  <si>
    <t>Kosten je VK inkl. PNK</t>
  </si>
  <si>
    <t>gem. §113c Abs.1 Nr.3
SGB XI</t>
  </si>
  <si>
    <t>davon fix (ganzjährig vorgehalten)</t>
  </si>
  <si>
    <t>davon flex (bzw. eingestreut)</t>
  </si>
  <si>
    <t>Personalanhaltswerte gem. § 17 Abs. 2 RV</t>
  </si>
  <si>
    <t>Personalanhaltswerte Fachkräfte</t>
  </si>
  <si>
    <t>gem. § 17 Abs. 3 RV</t>
  </si>
  <si>
    <t>Gemäß § 17 Abs. 9 des Rahmenvertrags
Hauswirtschaft und Technik</t>
  </si>
  <si>
    <t>Gemäß § 17 Abs. 11 des Rahmenvertrags
Leitung und Verwaltung</t>
  </si>
  <si>
    <t>Personalbandbreiten Pflege und Betreuung Somatische Pflege</t>
  </si>
  <si>
    <t>Gemäß § 17 Abs. 7 und 8 des Rahmenvertrags 
Somatische Pflege und Betreuung schwer Demenzkranker</t>
  </si>
  <si>
    <t>gem. 113c Abs.1 Nr. 3 SGB XI</t>
  </si>
  <si>
    <t>Pflegerade</t>
  </si>
  <si>
    <t>Tarifrechtsregelung</t>
  </si>
  <si>
    <t>Leitung</t>
  </si>
  <si>
    <t>Verwaltung</t>
  </si>
  <si>
    <t>konketer Tarif/AVR:</t>
  </si>
  <si>
    <t>prospekt. VK gem. prospekt. Belegung</t>
  </si>
  <si>
    <t>Personalbandbreiten nach dem Rahmenvertrag gemäß § 75 SGB XI bzw. § 113c Abs. 1 SGB XI
davon unberührt sind Fälle nach § 113c Abs. 2 SGB XI bzw. §17 Abs. 5 Rahmenvertrag</t>
  </si>
  <si>
    <t>Pflege und Betreuungsdienst Hilfskraftpersonal</t>
  </si>
  <si>
    <t>PK-Basis</t>
  </si>
  <si>
    <t>PK-Fortschreibung</t>
  </si>
  <si>
    <t>Fachkraftanteil am Gesamtpersonal</t>
  </si>
  <si>
    <t>Personalbandbreiten</t>
  </si>
  <si>
    <t>Gesamtpersonal</t>
  </si>
  <si>
    <t>bislang vereinbarte VK/ PG</t>
  </si>
  <si>
    <t>prospektive VK/ PG</t>
  </si>
  <si>
    <t>prospektive
VK/ PG</t>
  </si>
  <si>
    <t>Maximum Fachkraft VK/ PG</t>
  </si>
  <si>
    <t>Maximum Gesamt VK/ PG gem. LRV</t>
  </si>
  <si>
    <t>maximaler Schlüssel gem. LRV</t>
  </si>
  <si>
    <t>nachrichtlich: Hilfskraftanteil am Gesamtpersonal</t>
  </si>
  <si>
    <t>bislang vereinbarte Personalschlüssel</t>
  </si>
  <si>
    <t>Speiseversorgung</t>
  </si>
  <si>
    <t>ürbiger Wirtschaftsdienst</t>
  </si>
  <si>
    <t>1.5.</t>
  </si>
  <si>
    <t>PS bislang</t>
  </si>
  <si>
    <t xml:space="preserve">Kurzzeitpflegeplätze </t>
  </si>
  <si>
    <t>kalk. Auslastung Kurzzeitpflege</t>
  </si>
  <si>
    <t>Zusatzpersonal Kurzzeitpflege</t>
  </si>
  <si>
    <t>Personalkosten fix/ flex</t>
  </si>
  <si>
    <t>Anteil in Prozent</t>
  </si>
  <si>
    <t>Personalkosten fix/flex p.a. insgesamt</t>
  </si>
  <si>
    <t>KZP Zusatzpersonal (inkl. anteil. Unternehmensgewinn)</t>
  </si>
  <si>
    <t>Umrechnung Auslastung von 96,5% auf 85%</t>
  </si>
  <si>
    <t>zuzüglich Zusatzpersonal Pflege</t>
  </si>
  <si>
    <t>Summe Pflegesätze:</t>
  </si>
  <si>
    <t>Forderung Kurzzeitpflege fix/flex</t>
  </si>
  <si>
    <t>bislang vereinbarte 
VK/ PG</t>
  </si>
  <si>
    <t>bislang
VK/ PG</t>
  </si>
  <si>
    <t>Pflege und Betreuungsdienst Fachkraftpersonal</t>
  </si>
  <si>
    <t>Personalbandbreiten Besondere Bedarfe von Menschen mit Demenz</t>
  </si>
  <si>
    <t>Sonderpersonalschlüssel „Qualität“</t>
  </si>
  <si>
    <t>Plätze</t>
  </si>
  <si>
    <t>Personalnebenkosten fix/flex (falls getrennt ausgewiesen)</t>
  </si>
  <si>
    <t>Kosten/ BT</t>
  </si>
  <si>
    <t>KZP lt. Versorgungsvertrag</t>
  </si>
  <si>
    <t>fix (ganzjährig vorgehalten)</t>
  </si>
  <si>
    <t>flex (bzw. eingestreut)</t>
  </si>
  <si>
    <t>Berechnungstage / Belegungstage</t>
  </si>
  <si>
    <t>4. Leistungsdaten</t>
  </si>
  <si>
    <t xml:space="preserve">5. Personalanhaltswerte und VK Berechnung Pflege-und Betreuungsdienst </t>
  </si>
  <si>
    <t>6. Prospektive Personalstruktur und Personalkosten p.a.</t>
  </si>
  <si>
    <t>7. Kostenträgerrechnung</t>
  </si>
  <si>
    <t>8. Kurzzeitpflege fix/flex</t>
  </si>
  <si>
    <t>Max. VK</t>
  </si>
  <si>
    <t>prospektive VK</t>
  </si>
  <si>
    <t>Personalanhaltswerte gem. Anlage Besondere Bedarfe von Menschen mit Demenz LRV</t>
  </si>
  <si>
    <t>für Einrichtungen mit bis zu  40 Plätzen:</t>
  </si>
  <si>
    <t>34.</t>
  </si>
  <si>
    <t>bis zu 1 VK</t>
  </si>
  <si>
    <t>Max. VK tatsächlicher Durchschnitt</t>
  </si>
  <si>
    <r>
      <t>3. Pflegesätze und Entgeltforderung der Einrichtung</t>
    </r>
    <r>
      <rPr>
        <sz val="12"/>
        <rFont val="Calibri"/>
        <family val="2"/>
        <scheme val="minor"/>
      </rPr>
      <t xml:space="preserve"> </t>
    </r>
  </si>
  <si>
    <t>Übriger Wirtschaftsdienst</t>
  </si>
  <si>
    <t>Kosten je VK-Stelle prospektiv</t>
  </si>
  <si>
    <t>VK/Platz prospektiv</t>
  </si>
  <si>
    <t>davon Fachkräften zurechenbar</t>
  </si>
  <si>
    <t>Pflegeschüler</t>
  </si>
  <si>
    <t>Einzelzimmer (Anteil an Gesamtplätzen in %)</t>
  </si>
  <si>
    <t>Doppelzimmer (Anteil an Gesamtplätzen in %)</t>
  </si>
  <si>
    <t>tatsächlich Ø Belegung in der KZP</t>
  </si>
  <si>
    <t>Kalkulation der Pflegesätze und Entgelte für Unterkunft und Verpflegung</t>
  </si>
  <si>
    <t>35.</t>
  </si>
  <si>
    <t>36.</t>
  </si>
  <si>
    <t>bis zu 1 zu 20</t>
  </si>
  <si>
    <t>bis zu 1 zu 23</t>
  </si>
  <si>
    <t>bis zu 1 zu 24</t>
  </si>
  <si>
    <t>für Einrichtungen ab 61 Plätze:</t>
  </si>
  <si>
    <t>für Einrichtungen mit bis zu 45 Plätzen:</t>
  </si>
  <si>
    <t>für Einrichtungen mit 46 bis zu 60 Plätzen: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</si>
</sst>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-* #,##0.00\ &quot;€&quot;_-;\-* #,##0.00\ &quot;€&quot;_-;_-* &quot;-&quot;??\ &quot;€&quot;_-;_-@_-"/>
    <numFmt numFmtId="164" formatCode="#,##0\ &quot;DM&quot;"/>
    <numFmt numFmtId="165" formatCode="#,##0.00_ ;\-#,##0.00\ "/>
    <numFmt numFmtId="166" formatCode="0.0%"/>
    <numFmt numFmtId="167" formatCode="#,##0_ ;\-#,##0\ "/>
    <numFmt numFmtId="168" formatCode="#,##0\ &quot;€&quot;"/>
    <numFmt numFmtId="169" formatCode="#,##0.00\ &quot;€&quot;"/>
    <numFmt numFmtId="170" formatCode="#,##0\ [$€-1]"/>
    <numFmt numFmtId="171" formatCode="#,##0\ [$€-1];\-#,##0\ [$€-1]"/>
    <numFmt numFmtId="172" formatCode="#,##0.00\ [$€-1]"/>
    <numFmt numFmtId="173" formatCode="dd/mm/yy"/>
    <numFmt numFmtId="174" formatCode="_-* #,##0.00\ [$€]_-;\-* #,##0.00\ [$€]_-;_-* &quot;-&quot;??\ [$€]_-;_-@_-"/>
    <numFmt numFmtId="175" formatCode="_-* #,##0\ &quot;€&quot;_-;\-* #,##0\ &quot;€&quot;_-;_-* &quot;-&quot;??\ &quot;€&quot;_-;_-@_-"/>
    <numFmt numFmtId="176" formatCode="#,##0.000"/>
    <numFmt numFmtId="177" formatCode="0.0000&quot; VK&quot;"/>
    <numFmt numFmtId="178" formatCode="#,##0\ [$EUR]"/>
    <numFmt numFmtId="179" formatCode="0.0000"/>
    <numFmt numFmtId="180" formatCode="0.00\ &quot;VK&quot;"/>
    <numFmt numFmtId="181" formatCode="0.00\ &quot;VK/ Platz&quot;"/>
    <numFmt numFmtId="182" formatCode="&quot;1 :&quot;\ 0.00"/>
    <numFmt numFmtId="183" formatCode="&quot;1 : &quot;0.00"/>
  </numFmts>
  <fonts count="49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MS Sans Serif"/>
      <family val="2"/>
    </font>
    <font>
      <sz val="11"/>
      <name val="Calibri"/>
      <family val="2"/>
      <scheme val="minor"/>
    </font>
    <font>
      <sz val="8"/>
      <name val="MS Sans Serif"/>
    </font>
    <font>
      <b/>
      <sz val="11"/>
      <color indexed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9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7"/>
      <name val="Calibri"/>
      <family val="2"/>
      <scheme val="minor"/>
    </font>
    <font>
      <sz val="10"/>
      <color indexed="17"/>
      <name val="Calibri"/>
      <family val="2"/>
      <scheme val="minor"/>
    </font>
    <font>
      <sz val="12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8"/>
      <color indexed="10"/>
      <name val="Calibri"/>
      <family val="2"/>
      <scheme val="minor"/>
    </font>
    <font>
      <i/>
      <sz val="10"/>
      <color indexed="10"/>
      <name val="Calibri"/>
      <family val="2"/>
      <scheme val="minor"/>
    </font>
    <font>
      <sz val="8"/>
      <color indexed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theme="0" tint="-4.9989318521683403E-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44" fontId="4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178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78" fontId="1" fillId="0" borderId="0"/>
  </cellStyleXfs>
  <cellXfs count="909">
    <xf numFmtId="0" fontId="0" fillId="0" borderId="0" xfId="0"/>
    <xf numFmtId="0" fontId="6" fillId="0" borderId="0" xfId="0" applyFont="1" applyProtection="1">
      <protection locked="0"/>
    </xf>
    <xf numFmtId="0" fontId="8" fillId="0" borderId="0" xfId="0" applyFont="1"/>
    <xf numFmtId="0" fontId="8" fillId="0" borderId="0" xfId="16" applyFont="1" applyProtection="1">
      <protection locked="0"/>
    </xf>
    <xf numFmtId="178" fontId="10" fillId="2" borderId="1" xfId="17" applyFont="1" applyFill="1" applyBorder="1" applyAlignment="1" applyProtection="1">
      <alignment horizontal="left" vertical="center"/>
      <protection locked="0"/>
    </xf>
    <xf numFmtId="0" fontId="12" fillId="0" borderId="0" xfId="0" applyFont="1"/>
    <xf numFmtId="0" fontId="12" fillId="11" borderId="0" xfId="11" applyFont="1" applyFill="1" applyProtection="1">
      <protection locked="0"/>
    </xf>
    <xf numFmtId="0" fontId="12" fillId="0" borderId="0" xfId="11" applyFont="1" applyProtection="1">
      <protection locked="0"/>
    </xf>
    <xf numFmtId="178" fontId="1" fillId="0" borderId="0" xfId="12" applyProtection="1">
      <protection locked="0"/>
    </xf>
    <xf numFmtId="178" fontId="1" fillId="11" borderId="0" xfId="12" applyFill="1" applyProtection="1">
      <protection locked="0"/>
    </xf>
    <xf numFmtId="0" fontId="12" fillId="0" borderId="20" xfId="0" applyFont="1" applyBorder="1" applyAlignment="1">
      <alignment vertical="center"/>
    </xf>
    <xf numFmtId="0" fontId="12" fillId="0" borderId="20" xfId="0" applyFont="1" applyBorder="1"/>
    <xf numFmtId="0" fontId="12" fillId="0" borderId="23" xfId="0" applyFont="1" applyBorder="1"/>
    <xf numFmtId="178" fontId="1" fillId="11" borderId="0" xfId="12" applyFill="1"/>
    <xf numFmtId="178" fontId="1" fillId="0" borderId="0" xfId="12"/>
    <xf numFmtId="178" fontId="12" fillId="11" borderId="0" xfId="12" applyFont="1" applyFill="1" applyAlignment="1">
      <alignment wrapText="1"/>
    </xf>
    <xf numFmtId="178" fontId="14" fillId="2" borderId="0" xfId="12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178" fontId="15" fillId="0" borderId="0" xfId="12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3" fontId="16" fillId="2" borderId="0" xfId="0" applyNumberFormat="1" applyFont="1" applyFill="1" applyAlignment="1">
      <alignment horizontal="center"/>
    </xf>
    <xf numFmtId="178" fontId="16" fillId="0" borderId="33" xfId="12" applyFont="1" applyBorder="1" applyAlignment="1">
      <alignment horizontal="center" vertical="center" wrapText="1"/>
    </xf>
    <xf numFmtId="178" fontId="16" fillId="0" borderId="22" xfId="12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14" fontId="16" fillId="2" borderId="2" xfId="0" applyNumberFormat="1" applyFont="1" applyFill="1" applyBorder="1" applyAlignment="1">
      <alignment horizontal="center" wrapText="1"/>
    </xf>
    <xf numFmtId="178" fontId="12" fillId="2" borderId="21" xfId="12" applyFont="1" applyFill="1" applyBorder="1"/>
    <xf numFmtId="177" fontId="12" fillId="9" borderId="29" xfId="0" applyNumberFormat="1" applyFont="1" applyFill="1" applyBorder="1" applyAlignment="1">
      <alignment horizontal="center" vertical="center"/>
    </xf>
    <xf numFmtId="180" fontId="11" fillId="4" borderId="18" xfId="0" applyNumberFormat="1" applyFont="1" applyFill="1" applyBorder="1" applyAlignment="1">
      <alignment horizontal="center"/>
    </xf>
    <xf numFmtId="178" fontId="1" fillId="0" borderId="11" xfId="12" applyBorder="1"/>
    <xf numFmtId="1" fontId="19" fillId="9" borderId="2" xfId="0" applyNumberFormat="1" applyFont="1" applyFill="1" applyBorder="1" applyAlignment="1">
      <alignment horizontal="center"/>
    </xf>
    <xf numFmtId="4" fontId="15" fillId="9" borderId="2" xfId="0" applyNumberFormat="1" applyFont="1" applyFill="1" applyBorder="1" applyAlignment="1">
      <alignment horizontal="center"/>
    </xf>
    <xf numFmtId="4" fontId="11" fillId="9" borderId="2" xfId="4" applyNumberFormat="1" applyFont="1" applyFill="1" applyBorder="1" applyAlignment="1" applyProtection="1">
      <alignment horizontal="center"/>
    </xf>
    <xf numFmtId="178" fontId="12" fillId="2" borderId="31" xfId="12" applyFont="1" applyFill="1" applyBorder="1"/>
    <xf numFmtId="177" fontId="12" fillId="9" borderId="27" xfId="0" applyNumberFormat="1" applyFont="1" applyFill="1" applyBorder="1" applyAlignment="1">
      <alignment horizontal="center" vertical="center"/>
    </xf>
    <xf numFmtId="180" fontId="11" fillId="4" borderId="30" xfId="0" applyNumberFormat="1" applyFont="1" applyFill="1" applyBorder="1" applyAlignment="1">
      <alignment horizontal="center"/>
    </xf>
    <xf numFmtId="4" fontId="1" fillId="0" borderId="0" xfId="12" applyNumberFormat="1"/>
    <xf numFmtId="178" fontId="12" fillId="2" borderId="44" xfId="12" applyFont="1" applyFill="1" applyBorder="1"/>
    <xf numFmtId="177" fontId="12" fillId="9" borderId="28" xfId="0" applyNumberFormat="1" applyFont="1" applyFill="1" applyBorder="1" applyAlignment="1">
      <alignment horizontal="center" vertical="center"/>
    </xf>
    <xf numFmtId="180" fontId="11" fillId="4" borderId="34" xfId="0" applyNumberFormat="1" applyFont="1" applyFill="1" applyBorder="1" applyAlignment="1">
      <alignment horizontal="center"/>
    </xf>
    <xf numFmtId="178" fontId="15" fillId="2" borderId="32" xfId="12" applyFont="1" applyFill="1" applyBorder="1"/>
    <xf numFmtId="178" fontId="14" fillId="2" borderId="20" xfId="12" applyFont="1" applyFill="1" applyBorder="1" applyAlignment="1">
      <alignment horizontal="center"/>
    </xf>
    <xf numFmtId="4" fontId="20" fillId="0" borderId="20" xfId="12" applyNumberFormat="1" applyFont="1" applyBorder="1" applyAlignment="1" applyProtection="1">
      <alignment horizontal="center"/>
      <protection locked="0"/>
    </xf>
    <xf numFmtId="4" fontId="10" fillId="0" borderId="20" xfId="12" applyNumberFormat="1" applyFont="1" applyBorder="1" applyAlignment="1">
      <alignment horizontal="center"/>
    </xf>
    <xf numFmtId="178" fontId="1" fillId="0" borderId="20" xfId="12" applyBorder="1"/>
    <xf numFmtId="4" fontId="11" fillId="0" borderId="20" xfId="0" applyNumberFormat="1" applyFont="1" applyBorder="1" applyAlignment="1">
      <alignment horizontal="center"/>
    </xf>
    <xf numFmtId="178" fontId="1" fillId="0" borderId="39" xfId="12" applyBorder="1"/>
    <xf numFmtId="178" fontId="1" fillId="0" borderId="43" xfId="12" applyBorder="1"/>
    <xf numFmtId="0" fontId="21" fillId="0" borderId="0" xfId="0" applyFont="1"/>
    <xf numFmtId="1" fontId="13" fillId="9" borderId="2" xfId="0" applyNumberFormat="1" applyFont="1" applyFill="1" applyBorder="1" applyAlignment="1">
      <alignment horizontal="center"/>
    </xf>
    <xf numFmtId="4" fontId="10" fillId="9" borderId="2" xfId="0" applyNumberFormat="1" applyFont="1" applyFill="1" applyBorder="1" applyAlignment="1">
      <alignment horizontal="center"/>
    </xf>
    <xf numFmtId="4" fontId="11" fillId="4" borderId="2" xfId="0" applyNumberFormat="1" applyFont="1" applyFill="1" applyBorder="1" applyAlignment="1">
      <alignment horizontal="center"/>
    </xf>
    <xf numFmtId="178" fontId="15" fillId="2" borderId="0" xfId="12" applyFont="1" applyFill="1" applyAlignment="1">
      <alignment horizontal="left"/>
    </xf>
    <xf numFmtId="4" fontId="20" fillId="11" borderId="0" xfId="12" applyNumberFormat="1" applyFont="1" applyFill="1" applyAlignment="1" applyProtection="1">
      <alignment horizontal="center"/>
      <protection locked="0"/>
    </xf>
    <xf numFmtId="4" fontId="10" fillId="11" borderId="0" xfId="12" applyNumberFormat="1" applyFont="1" applyFill="1" applyAlignment="1">
      <alignment horizontal="center"/>
    </xf>
    <xf numFmtId="179" fontId="10" fillId="0" borderId="0" xfId="12" applyNumberFormat="1" applyFont="1" applyAlignment="1">
      <alignment horizontal="center"/>
    </xf>
    <xf numFmtId="179" fontId="10" fillId="0" borderId="11" xfId="12" applyNumberFormat="1" applyFont="1" applyBorder="1" applyAlignment="1">
      <alignment horizontal="center"/>
    </xf>
    <xf numFmtId="178" fontId="1" fillId="0" borderId="14" xfId="12" applyBorder="1"/>
    <xf numFmtId="178" fontId="12" fillId="0" borderId="0" xfId="12" applyFont="1"/>
    <xf numFmtId="178" fontId="15" fillId="11" borderId="0" xfId="12" applyFont="1" applyFill="1" applyAlignment="1">
      <alignment horizontal="left"/>
    </xf>
    <xf numFmtId="179" fontId="10" fillId="11" borderId="11" xfId="12" applyNumberFormat="1" applyFont="1" applyFill="1" applyBorder="1" applyAlignment="1">
      <alignment horizontal="center"/>
    </xf>
    <xf numFmtId="179" fontId="10" fillId="11" borderId="0" xfId="12" applyNumberFormat="1" applyFont="1" applyFill="1" applyAlignment="1">
      <alignment horizontal="center"/>
    </xf>
    <xf numFmtId="10" fontId="11" fillId="11" borderId="0" xfId="12" applyNumberFormat="1" applyFont="1" applyFill="1" applyProtection="1">
      <protection hidden="1"/>
    </xf>
    <xf numFmtId="1" fontId="19" fillId="11" borderId="0" xfId="12" applyNumberFormat="1" applyFont="1" applyFill="1" applyAlignment="1">
      <alignment horizontal="center"/>
    </xf>
    <xf numFmtId="4" fontId="15" fillId="11" borderId="0" xfId="12" applyNumberFormat="1" applyFont="1" applyFill="1" applyAlignment="1">
      <alignment horizontal="center"/>
    </xf>
    <xf numFmtId="178" fontId="12" fillId="0" borderId="1" xfId="12" applyFont="1" applyBorder="1"/>
    <xf numFmtId="178" fontId="12" fillId="0" borderId="3" xfId="12" applyFont="1" applyBorder="1"/>
    <xf numFmtId="178" fontId="12" fillId="0" borderId="4" xfId="12" applyFont="1" applyBorder="1"/>
    <xf numFmtId="178" fontId="15" fillId="0" borderId="2" xfId="12" applyFont="1" applyBorder="1" applyAlignment="1">
      <alignment horizontal="center" vertical="center" wrapText="1"/>
    </xf>
    <xf numFmtId="178" fontId="15" fillId="0" borderId="2" xfId="12" applyFont="1" applyBorder="1" applyAlignment="1">
      <alignment horizontal="center" vertical="center"/>
    </xf>
    <xf numFmtId="178" fontId="1" fillId="0" borderId="10" xfId="12" applyBorder="1"/>
    <xf numFmtId="178" fontId="6" fillId="0" borderId="0" xfId="12" applyFont="1"/>
    <xf numFmtId="178" fontId="12" fillId="11" borderId="0" xfId="12" applyFont="1" applyFill="1"/>
    <xf numFmtId="178" fontId="6" fillId="11" borderId="0" xfId="12" applyFont="1" applyFill="1"/>
    <xf numFmtId="1" fontId="22" fillId="11" borderId="0" xfId="12" applyNumberFormat="1" applyFont="1" applyFill="1" applyAlignment="1">
      <alignment horizontal="center"/>
    </xf>
    <xf numFmtId="178" fontId="12" fillId="2" borderId="1" xfId="12" applyFont="1" applyFill="1" applyBorder="1"/>
    <xf numFmtId="178" fontId="12" fillId="2" borderId="3" xfId="12" applyFont="1" applyFill="1" applyBorder="1"/>
    <xf numFmtId="178" fontId="12" fillId="2" borderId="4" xfId="12" applyFont="1" applyFill="1" applyBorder="1"/>
    <xf numFmtId="180" fontId="10" fillId="10" borderId="8" xfId="4" applyNumberFormat="1" applyFont="1" applyFill="1" applyBorder="1" applyAlignment="1" applyProtection="1">
      <alignment horizontal="center"/>
      <protection locked="0"/>
    </xf>
    <xf numFmtId="178" fontId="1" fillId="0" borderId="15" xfId="12" applyBorder="1"/>
    <xf numFmtId="175" fontId="12" fillId="0" borderId="0" xfId="5" applyNumberFormat="1" applyFont="1" applyFill="1" applyBorder="1" applyProtection="1"/>
    <xf numFmtId="2" fontId="10" fillId="0" borderId="0" xfId="0" applyNumberFormat="1" applyFont="1" applyAlignment="1">
      <alignment horizontal="center"/>
    </xf>
    <xf numFmtId="180" fontId="11" fillId="4" borderId="2" xfId="4" applyNumberFormat="1" applyFont="1" applyFill="1" applyBorder="1" applyAlignment="1" applyProtection="1">
      <alignment horizontal="center"/>
    </xf>
    <xf numFmtId="0" fontId="10" fillId="0" borderId="0" xfId="0" applyFont="1"/>
    <xf numFmtId="176" fontId="6" fillId="11" borderId="0" xfId="12" applyNumberFormat="1" applyFont="1" applyFill="1"/>
    <xf numFmtId="178" fontId="23" fillId="0" borderId="1" xfId="12" applyFont="1" applyBorder="1"/>
    <xf numFmtId="0" fontId="12" fillId="0" borderId="3" xfId="0" applyFont="1" applyBorder="1"/>
    <xf numFmtId="175" fontId="11" fillId="4" borderId="2" xfId="5" applyNumberFormat="1" applyFont="1" applyFill="1" applyBorder="1" applyProtection="1">
      <protection hidden="1"/>
    </xf>
    <xf numFmtId="175" fontId="10" fillId="0" borderId="0" xfId="5" applyNumberFormat="1" applyFont="1" applyFill="1" applyBorder="1" applyProtection="1">
      <protection hidden="1"/>
    </xf>
    <xf numFmtId="0" fontId="10" fillId="0" borderId="8" xfId="0" applyFont="1" applyBorder="1"/>
    <xf numFmtId="10" fontId="11" fillId="4" borderId="2" xfId="0" applyNumberFormat="1" applyFont="1" applyFill="1" applyBorder="1" applyProtection="1">
      <protection hidden="1"/>
    </xf>
    <xf numFmtId="10" fontId="10" fillId="0" borderId="0" xfId="0" applyNumberFormat="1" applyFont="1" applyProtection="1">
      <protection hidden="1"/>
    </xf>
    <xf numFmtId="0" fontId="10" fillId="0" borderId="35" xfId="0" applyFont="1" applyBorder="1"/>
    <xf numFmtId="10" fontId="11" fillId="0" borderId="41" xfId="0" applyNumberFormat="1" applyFont="1" applyBorder="1" applyProtection="1">
      <protection hidden="1"/>
    </xf>
    <xf numFmtId="178" fontId="1" fillId="0" borderId="41" xfId="12" applyBorder="1"/>
    <xf numFmtId="0" fontId="12" fillId="0" borderId="20" xfId="0" applyFont="1" applyBorder="1" applyAlignment="1">
      <alignment horizontal="center" vertical="center"/>
    </xf>
    <xf numFmtId="178" fontId="14" fillId="2" borderId="20" xfId="12" applyFont="1" applyFill="1" applyBorder="1" applyAlignment="1" applyProtection="1">
      <alignment horizontal="center" vertical="center"/>
      <protection locked="0"/>
    </xf>
    <xf numFmtId="178" fontId="14" fillId="0" borderId="23" xfId="12" applyFont="1" applyBorder="1" applyAlignment="1" applyProtection="1">
      <alignment horizontal="center" vertical="center"/>
      <protection locked="0"/>
    </xf>
    <xf numFmtId="178" fontId="14" fillId="0" borderId="0" xfId="12" applyFont="1" applyAlignment="1" applyProtection="1">
      <alignment horizontal="center" vertical="center"/>
      <protection locked="0"/>
    </xf>
    <xf numFmtId="178" fontId="12" fillId="2" borderId="0" xfId="12" applyFont="1" applyFill="1" applyAlignment="1" applyProtection="1">
      <alignment horizontal="right"/>
      <protection locked="0"/>
    </xf>
    <xf numFmtId="14" fontId="24" fillId="2" borderId="0" xfId="12" applyNumberFormat="1" applyFont="1" applyFill="1" applyAlignment="1" applyProtection="1">
      <alignment horizontal="right"/>
      <protection locked="0"/>
    </xf>
    <xf numFmtId="178" fontId="1" fillId="2" borderId="0" xfId="12" applyFill="1" applyAlignment="1" applyProtection="1">
      <alignment horizontal="right"/>
      <protection locked="0"/>
    </xf>
    <xf numFmtId="178" fontId="17" fillId="2" borderId="0" xfId="12" applyFont="1" applyFill="1" applyAlignment="1" applyProtection="1">
      <alignment horizontal="right"/>
      <protection locked="0"/>
    </xf>
    <xf numFmtId="178" fontId="12" fillId="2" borderId="9" xfId="12" applyFont="1" applyFill="1" applyBorder="1" applyProtection="1">
      <protection locked="0"/>
    </xf>
    <xf numFmtId="178" fontId="12" fillId="2" borderId="9" xfId="12" applyFont="1" applyFill="1" applyBorder="1" applyAlignment="1" applyProtection="1">
      <alignment horizontal="right"/>
      <protection locked="0"/>
    </xf>
    <xf numFmtId="3" fontId="15" fillId="2" borderId="15" xfId="12" applyNumberFormat="1" applyFont="1" applyFill="1" applyBorder="1" applyAlignment="1" applyProtection="1">
      <alignment horizontal="center"/>
      <protection locked="0"/>
    </xf>
    <xf numFmtId="3" fontId="15" fillId="0" borderId="15" xfId="12" applyNumberFormat="1" applyFont="1" applyBorder="1" applyAlignment="1" applyProtection="1">
      <alignment horizontal="center"/>
      <protection locked="0"/>
    </xf>
    <xf numFmtId="3" fontId="15" fillId="0" borderId="0" xfId="12" applyNumberFormat="1" applyFont="1" applyAlignment="1" applyProtection="1">
      <alignment horizontal="center"/>
      <protection locked="0"/>
    </xf>
    <xf numFmtId="178" fontId="10" fillId="2" borderId="1" xfId="12" applyFont="1" applyFill="1" applyBorder="1" applyAlignment="1" applyProtection="1">
      <alignment vertical="center"/>
      <protection locked="0"/>
    </xf>
    <xf numFmtId="14" fontId="15" fillId="2" borderId="2" xfId="12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14" fontId="15" fillId="2" borderId="1" xfId="12" applyNumberFormat="1" applyFont="1" applyFill="1" applyBorder="1" applyAlignment="1" applyProtection="1">
      <alignment horizontal="center" vertical="center" wrapText="1"/>
      <protection locked="0"/>
    </xf>
    <xf numFmtId="14" fontId="15" fillId="0" borderId="2" xfId="12" applyNumberFormat="1" applyFont="1" applyBorder="1" applyAlignment="1" applyProtection="1">
      <alignment horizontal="center" vertical="center" wrapText="1"/>
      <protection locked="0"/>
    </xf>
    <xf numFmtId="14" fontId="15" fillId="0" borderId="4" xfId="12" applyNumberFormat="1" applyFont="1" applyBorder="1" applyAlignment="1" applyProtection="1">
      <alignment horizontal="center" vertical="center" wrapText="1"/>
      <protection locked="0"/>
    </xf>
    <xf numFmtId="0" fontId="12" fillId="0" borderId="15" xfId="11" applyFont="1" applyBorder="1" applyProtection="1">
      <protection locked="0"/>
    </xf>
    <xf numFmtId="178" fontId="12" fillId="2" borderId="1" xfId="12" applyFont="1" applyFill="1" applyBorder="1" applyAlignment="1" applyProtection="1">
      <alignment horizontal="left"/>
      <protection locked="0"/>
    </xf>
    <xf numFmtId="178" fontId="12" fillId="2" borderId="3" xfId="12" applyFont="1" applyFill="1" applyBorder="1" applyAlignment="1" applyProtection="1">
      <alignment horizontal="left"/>
      <protection locked="0"/>
    </xf>
    <xf numFmtId="178" fontId="25" fillId="2" borderId="3" xfId="12" applyFont="1" applyFill="1" applyBorder="1" applyAlignment="1" applyProtection="1">
      <alignment horizontal="left"/>
      <protection locked="0"/>
    </xf>
    <xf numFmtId="180" fontId="20" fillId="3" borderId="2" xfId="0" applyNumberFormat="1" applyFont="1" applyFill="1" applyBorder="1" applyAlignment="1" applyProtection="1">
      <alignment horizontal="center"/>
      <protection locked="0"/>
    </xf>
    <xf numFmtId="3" fontId="10" fillId="10" borderId="2" xfId="12" applyNumberFormat="1" applyFont="1" applyFill="1" applyBorder="1" applyAlignment="1" applyProtection="1">
      <alignment horizontal="center"/>
      <protection locked="0"/>
    </xf>
    <xf numFmtId="168" fontId="20" fillId="3" borderId="6" xfId="0" applyNumberFormat="1" applyFont="1" applyFill="1" applyBorder="1" applyAlignment="1" applyProtection="1">
      <alignment horizontal="center"/>
      <protection locked="0"/>
    </xf>
    <xf numFmtId="166" fontId="21" fillId="9" borderId="2" xfId="11" applyNumberFormat="1" applyFont="1" applyFill="1" applyBorder="1" applyAlignment="1" applyProtection="1">
      <alignment horizontal="center"/>
      <protection locked="0"/>
    </xf>
    <xf numFmtId="178" fontId="12" fillId="2" borderId="6" xfId="12" applyFont="1" applyFill="1" applyBorder="1" applyAlignment="1" applyProtection="1">
      <alignment horizontal="left" vertical="center"/>
      <protection locked="0"/>
    </xf>
    <xf numFmtId="178" fontId="12" fillId="2" borderId="5" xfId="12" applyFont="1" applyFill="1" applyBorder="1" applyAlignment="1" applyProtection="1">
      <alignment horizontal="left" vertical="center"/>
      <protection locked="0"/>
    </xf>
    <xf numFmtId="178" fontId="12" fillId="2" borderId="0" xfId="12" applyFont="1" applyFill="1" applyAlignment="1" applyProtection="1">
      <alignment horizontal="left" vertical="center"/>
      <protection locked="0"/>
    </xf>
    <xf numFmtId="10" fontId="21" fillId="9" borderId="6" xfId="13" applyNumberFormat="1" applyFont="1" applyFill="1" applyBorder="1" applyAlignment="1" applyProtection="1">
      <alignment vertical="center"/>
    </xf>
    <xf numFmtId="10" fontId="21" fillId="9" borderId="5" xfId="13" applyNumberFormat="1" applyFont="1" applyFill="1" applyBorder="1" applyAlignment="1" applyProtection="1">
      <alignment vertical="center"/>
    </xf>
    <xf numFmtId="0" fontId="12" fillId="9" borderId="5" xfId="0" applyFont="1" applyFill="1" applyBorder="1" applyAlignment="1">
      <alignment vertical="center"/>
    </xf>
    <xf numFmtId="0" fontId="12" fillId="9" borderId="12" xfId="11" applyFont="1" applyFill="1" applyBorder="1" applyAlignment="1" applyProtection="1">
      <alignment vertical="center"/>
      <protection locked="0"/>
    </xf>
    <xf numFmtId="0" fontId="12" fillId="11" borderId="15" xfId="11" applyFont="1" applyFill="1" applyBorder="1" applyProtection="1">
      <protection locked="0"/>
    </xf>
    <xf numFmtId="178" fontId="10" fillId="2" borderId="1" xfId="12" applyFont="1" applyFill="1" applyBorder="1" applyAlignment="1" applyProtection="1">
      <alignment horizontal="left"/>
      <protection locked="0"/>
    </xf>
    <xf numFmtId="178" fontId="10" fillId="2" borderId="3" xfId="12" applyFont="1" applyFill="1" applyBorder="1" applyAlignment="1" applyProtection="1">
      <alignment horizontal="left"/>
      <protection locked="0"/>
    </xf>
    <xf numFmtId="0" fontId="12" fillId="11" borderId="3" xfId="11" applyFont="1" applyFill="1" applyBorder="1" applyProtection="1">
      <protection locked="0"/>
    </xf>
    <xf numFmtId="0" fontId="12" fillId="11" borderId="4" xfId="11" applyFont="1" applyFill="1" applyBorder="1" applyProtection="1">
      <protection locked="0"/>
    </xf>
    <xf numFmtId="178" fontId="12" fillId="2" borderId="0" xfId="12" applyFont="1" applyFill="1" applyProtection="1">
      <protection locked="0"/>
    </xf>
    <xf numFmtId="178" fontId="12" fillId="0" borderId="0" xfId="12" applyFont="1" applyAlignment="1" applyProtection="1">
      <alignment horizontal="right"/>
      <protection locked="0"/>
    </xf>
    <xf numFmtId="3" fontId="15" fillId="2" borderId="8" xfId="12" applyNumberFormat="1" applyFont="1" applyFill="1" applyBorder="1" applyAlignment="1" applyProtection="1">
      <alignment horizontal="center"/>
      <protection locked="0"/>
    </xf>
    <xf numFmtId="14" fontId="15" fillId="2" borderId="3" xfId="12" applyNumberFormat="1" applyFont="1" applyFill="1" applyBorder="1" applyAlignment="1" applyProtection="1">
      <alignment horizontal="center"/>
      <protection locked="0"/>
    </xf>
    <xf numFmtId="14" fontId="15" fillId="2" borderId="4" xfId="1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78" fontId="12" fillId="2" borderId="1" xfId="12" applyFont="1" applyFill="1" applyBorder="1" applyProtection="1">
      <protection locked="0"/>
    </xf>
    <xf numFmtId="178" fontId="10" fillId="2" borderId="0" xfId="12" applyFont="1" applyFill="1" applyProtection="1">
      <protection locked="0"/>
    </xf>
    <xf numFmtId="2" fontId="9" fillId="2" borderId="0" xfId="12" applyNumberFormat="1" applyFont="1" applyFill="1" applyProtection="1">
      <protection locked="0"/>
    </xf>
    <xf numFmtId="2" fontId="9" fillId="2" borderId="11" xfId="12" applyNumberFormat="1" applyFont="1" applyFill="1" applyBorder="1" applyProtection="1">
      <protection locked="0"/>
    </xf>
    <xf numFmtId="178" fontId="12" fillId="2" borderId="14" xfId="12" applyFont="1" applyFill="1" applyBorder="1" applyProtection="1">
      <protection locked="0"/>
    </xf>
    <xf numFmtId="178" fontId="10" fillId="2" borderId="3" xfId="12" applyFont="1" applyFill="1" applyBorder="1" applyProtection="1">
      <protection locked="0"/>
    </xf>
    <xf numFmtId="2" fontId="9" fillId="2" borderId="3" xfId="12" applyNumberFormat="1" applyFont="1" applyFill="1" applyBorder="1" applyProtection="1">
      <protection locked="0"/>
    </xf>
    <xf numFmtId="2" fontId="9" fillId="2" borderId="4" xfId="12" applyNumberFormat="1" applyFont="1" applyFill="1" applyBorder="1" applyProtection="1">
      <protection locked="0"/>
    </xf>
    <xf numFmtId="0" fontId="12" fillId="0" borderId="14" xfId="0" applyFont="1" applyBorder="1"/>
    <xf numFmtId="0" fontId="12" fillId="0" borderId="15" xfId="0" applyFont="1" applyBorder="1"/>
    <xf numFmtId="178" fontId="10" fillId="2" borderId="9" xfId="12" applyFont="1" applyFill="1" applyBorder="1" applyProtection="1">
      <protection locked="0"/>
    </xf>
    <xf numFmtId="178" fontId="10" fillId="2" borderId="10" xfId="12" applyFont="1" applyFill="1" applyBorder="1" applyProtection="1">
      <protection locked="0"/>
    </xf>
    <xf numFmtId="178" fontId="12" fillId="11" borderId="0" xfId="12" applyFont="1" applyFill="1" applyProtection="1">
      <protection locked="0"/>
    </xf>
    <xf numFmtId="0" fontId="12" fillId="0" borderId="11" xfId="0" applyFont="1" applyBorder="1"/>
    <xf numFmtId="14" fontId="15" fillId="11" borderId="0" xfId="11" applyNumberFormat="1" applyFont="1" applyFill="1" applyAlignment="1" applyProtection="1">
      <alignment horizontal="center" vertical="top" wrapText="1"/>
      <protection locked="0"/>
    </xf>
    <xf numFmtId="0" fontId="10" fillId="11" borderId="0" xfId="11" applyFont="1" applyFill="1" applyAlignment="1" applyProtection="1">
      <alignment horizontal="center" vertical="top"/>
      <protection locked="0"/>
    </xf>
    <xf numFmtId="0" fontId="10" fillId="11" borderId="0" xfId="11" applyFont="1" applyFill="1" applyAlignment="1" applyProtection="1">
      <alignment horizontal="center" vertical="top" wrapText="1"/>
      <protection locked="0"/>
    </xf>
    <xf numFmtId="10" fontId="10" fillId="11" borderId="0" xfId="11" applyNumberFormat="1" applyFont="1" applyFill="1" applyAlignment="1" applyProtection="1">
      <alignment horizontal="center"/>
      <protection locked="0"/>
    </xf>
    <xf numFmtId="0" fontId="10" fillId="11" borderId="0" xfId="11" applyFont="1" applyFill="1" applyProtection="1">
      <protection locked="0"/>
    </xf>
    <xf numFmtId="10" fontId="11" fillId="11" borderId="0" xfId="11" applyNumberFormat="1" applyFont="1" applyFill="1" applyProtection="1">
      <protection locked="0"/>
    </xf>
    <xf numFmtId="1" fontId="11" fillId="11" borderId="0" xfId="11" applyNumberFormat="1" applyFont="1" applyFill="1" applyAlignment="1" applyProtection="1">
      <alignment horizontal="center"/>
      <protection locked="0"/>
    </xf>
    <xf numFmtId="165" fontId="11" fillId="11" borderId="0" xfId="11" applyNumberFormat="1" applyFont="1" applyFill="1" applyAlignment="1" applyProtection="1">
      <alignment horizontal="center"/>
      <protection locked="0"/>
    </xf>
    <xf numFmtId="166" fontId="11" fillId="11" borderId="0" xfId="15" applyNumberFormat="1" applyFont="1" applyFill="1" applyBorder="1" applyAlignment="1" applyProtection="1">
      <alignment horizontal="center"/>
      <protection locked="0"/>
    </xf>
    <xf numFmtId="178" fontId="1" fillId="0" borderId="0" xfId="12" applyAlignment="1" applyProtection="1">
      <alignment horizontal="right"/>
      <protection locked="0"/>
    </xf>
    <xf numFmtId="178" fontId="1" fillId="11" borderId="0" xfId="12" applyFill="1" applyAlignment="1" applyProtection="1">
      <alignment horizontal="right"/>
      <protection locked="0"/>
    </xf>
    <xf numFmtId="178" fontId="14" fillId="2" borderId="0" xfId="12" applyFont="1" applyFill="1" applyAlignment="1">
      <alignment horizontal="right"/>
    </xf>
    <xf numFmtId="49" fontId="18" fillId="2" borderId="21" xfId="12" applyNumberFormat="1" applyFont="1" applyFill="1" applyBorder="1" applyAlignment="1">
      <alignment horizontal="right"/>
    </xf>
    <xf numFmtId="178" fontId="18" fillId="2" borderId="26" xfId="12" applyFont="1" applyFill="1" applyBorder="1" applyAlignment="1">
      <alignment horizontal="right"/>
    </xf>
    <xf numFmtId="49" fontId="18" fillId="2" borderId="26" xfId="12" applyNumberFormat="1" applyFont="1" applyFill="1" applyBorder="1" applyAlignment="1">
      <alignment horizontal="right"/>
    </xf>
    <xf numFmtId="49" fontId="18" fillId="2" borderId="44" xfId="12" applyNumberFormat="1" applyFont="1" applyFill="1" applyBorder="1" applyAlignment="1">
      <alignment horizontal="right"/>
    </xf>
    <xf numFmtId="49" fontId="16" fillId="2" borderId="24" xfId="12" applyNumberFormat="1" applyFont="1" applyFill="1" applyBorder="1" applyAlignment="1">
      <alignment horizontal="right"/>
    </xf>
    <xf numFmtId="49" fontId="18" fillId="2" borderId="0" xfId="12" applyNumberFormat="1" applyFont="1" applyFill="1" applyAlignment="1">
      <alignment horizontal="right"/>
    </xf>
    <xf numFmtId="49" fontId="18" fillId="0" borderId="2" xfId="12" applyNumberFormat="1" applyFont="1" applyBorder="1" applyAlignment="1">
      <alignment horizontal="right"/>
    </xf>
    <xf numFmtId="178" fontId="18" fillId="2" borderId="2" xfId="12" applyFont="1" applyFill="1" applyBorder="1" applyAlignment="1">
      <alignment horizontal="right"/>
    </xf>
    <xf numFmtId="49" fontId="18" fillId="2" borderId="2" xfId="12" applyNumberFormat="1" applyFont="1" applyFill="1" applyBorder="1" applyAlignment="1">
      <alignment horizontal="right"/>
    </xf>
    <xf numFmtId="178" fontId="1" fillId="0" borderId="0" xfId="12" applyAlignment="1">
      <alignment horizontal="right"/>
    </xf>
    <xf numFmtId="178" fontId="14" fillId="2" borderId="14" xfId="12" applyFont="1" applyFill="1" applyBorder="1" applyAlignment="1" applyProtection="1">
      <alignment horizontal="right"/>
      <protection locked="0"/>
    </xf>
    <xf numFmtId="178" fontId="1" fillId="2" borderId="14" xfId="12" applyFill="1" applyBorder="1" applyAlignment="1" applyProtection="1">
      <alignment horizontal="right"/>
      <protection locked="0"/>
    </xf>
    <xf numFmtId="178" fontId="18" fillId="2" borderId="1" xfId="12" applyFont="1" applyFill="1" applyBorder="1" applyAlignment="1" applyProtection="1">
      <alignment horizontal="right"/>
      <protection locked="0"/>
    </xf>
    <xf numFmtId="178" fontId="18" fillId="2" borderId="1" xfId="12" applyFont="1" applyFill="1" applyBorder="1" applyAlignment="1">
      <alignment horizontal="right" vertical="center"/>
    </xf>
    <xf numFmtId="178" fontId="16" fillId="2" borderId="6" xfId="12" applyFont="1" applyFill="1" applyBorder="1" applyAlignment="1" applyProtection="1">
      <alignment horizontal="right"/>
      <protection locked="0"/>
    </xf>
    <xf numFmtId="178" fontId="26" fillId="2" borderId="14" xfId="12" applyFont="1" applyFill="1" applyBorder="1" applyAlignment="1" applyProtection="1">
      <alignment horizontal="right"/>
      <protection locked="0"/>
    </xf>
    <xf numFmtId="178" fontId="18" fillId="2" borderId="2" xfId="12" applyFont="1" applyFill="1" applyBorder="1" applyAlignment="1" applyProtection="1">
      <alignment horizontal="right"/>
      <protection locked="0"/>
    </xf>
    <xf numFmtId="178" fontId="18" fillId="11" borderId="0" xfId="12" applyFont="1" applyFill="1" applyAlignment="1" applyProtection="1">
      <alignment horizontal="right"/>
      <protection locked="0"/>
    </xf>
    <xf numFmtId="0" fontId="12" fillId="11" borderId="0" xfId="11" applyFont="1" applyFill="1" applyAlignment="1" applyProtection="1">
      <alignment horizontal="right"/>
      <protection locked="0"/>
    </xf>
    <xf numFmtId="0" fontId="18" fillId="0" borderId="0" xfId="11" applyFont="1" applyAlignment="1" applyProtection="1">
      <alignment horizontal="right"/>
      <protection locked="0"/>
    </xf>
    <xf numFmtId="0" fontId="18" fillId="11" borderId="0" xfId="11" applyFont="1" applyFill="1" applyAlignment="1" applyProtection="1">
      <alignment horizontal="right"/>
      <protection locked="0"/>
    </xf>
    <xf numFmtId="178" fontId="14" fillId="2" borderId="22" xfId="12" applyFont="1" applyFill="1" applyBorder="1" applyAlignment="1">
      <alignment horizontal="left" vertical="center"/>
    </xf>
    <xf numFmtId="178" fontId="14" fillId="2" borderId="22" xfId="12" applyFont="1" applyFill="1" applyBorder="1" applyAlignment="1" applyProtection="1">
      <alignment horizontal="left" vertical="center"/>
      <protection locked="0"/>
    </xf>
    <xf numFmtId="180" fontId="11" fillId="4" borderId="8" xfId="4" applyNumberFormat="1" applyFont="1" applyFill="1" applyBorder="1" applyAlignment="1" applyProtection="1">
      <alignment horizontal="center"/>
    </xf>
    <xf numFmtId="182" fontId="11" fillId="4" borderId="7" xfId="4" applyNumberFormat="1" applyFont="1" applyFill="1" applyBorder="1" applyAlignment="1" applyProtection="1">
      <alignment horizontal="center"/>
    </xf>
    <xf numFmtId="183" fontId="10" fillId="3" borderId="1" xfId="0" applyNumberFormat="1" applyFont="1" applyFill="1" applyBorder="1" applyAlignment="1" applyProtection="1">
      <alignment horizontal="center"/>
      <protection locked="0"/>
    </xf>
    <xf numFmtId="180" fontId="11" fillId="4" borderId="2" xfId="0" applyNumberFormat="1" applyFont="1" applyFill="1" applyBorder="1" applyAlignment="1">
      <alignment horizontal="center"/>
    </xf>
    <xf numFmtId="180" fontId="11" fillId="4" borderId="2" xfId="12" applyNumberFormat="1" applyFont="1" applyFill="1" applyBorder="1" applyAlignment="1">
      <alignment horizontal="center"/>
    </xf>
    <xf numFmtId="180" fontId="10" fillId="9" borderId="23" xfId="0" applyNumberFormat="1" applyFont="1" applyFill="1" applyBorder="1" applyAlignment="1">
      <alignment horizontal="center" vertical="center"/>
    </xf>
    <xf numFmtId="180" fontId="10" fillId="9" borderId="2" xfId="0" applyNumberFormat="1" applyFont="1" applyFill="1" applyBorder="1" applyAlignment="1">
      <alignment horizontal="center" vertical="center"/>
    </xf>
    <xf numFmtId="180" fontId="10" fillId="9" borderId="33" xfId="0" applyNumberFormat="1" applyFont="1" applyFill="1" applyBorder="1" applyAlignment="1">
      <alignment horizontal="center" vertical="center"/>
    </xf>
    <xf numFmtId="182" fontId="10" fillId="3" borderId="1" xfId="0" applyNumberFormat="1" applyFont="1" applyFill="1" applyBorder="1" applyAlignment="1" applyProtection="1">
      <alignment horizontal="center"/>
      <protection locked="0"/>
    </xf>
    <xf numFmtId="0" fontId="12" fillId="2" borderId="3" xfId="0" applyFont="1" applyFill="1" applyBorder="1"/>
    <xf numFmtId="0" fontId="12" fillId="2" borderId="0" xfId="0" applyFont="1" applyFill="1"/>
    <xf numFmtId="0" fontId="18" fillId="2" borderId="0" xfId="0" applyFont="1" applyFill="1"/>
    <xf numFmtId="0" fontId="28" fillId="2" borderId="0" xfId="0" applyFont="1" applyFill="1" applyAlignment="1">
      <alignment horizontal="left"/>
    </xf>
    <xf numFmtId="0" fontId="28" fillId="2" borderId="0" xfId="0" applyFont="1" applyFill="1"/>
    <xf numFmtId="0" fontId="29" fillId="2" borderId="0" xfId="0" applyFont="1" applyFill="1"/>
    <xf numFmtId="0" fontId="30" fillId="0" borderId="0" xfId="0" applyFont="1" applyAlignment="1">
      <alignment vertical="center"/>
    </xf>
    <xf numFmtId="0" fontId="14" fillId="2" borderId="0" xfId="0" applyFont="1" applyFill="1" applyAlignment="1">
      <alignment horizontal="centerContinuous" vertical="center"/>
    </xf>
    <xf numFmtId="0" fontId="30" fillId="2" borderId="0" xfId="0" applyFont="1" applyFill="1" applyAlignment="1">
      <alignment horizontal="centerContinuous" vertical="center"/>
    </xf>
    <xf numFmtId="0" fontId="30" fillId="2" borderId="5" xfId="0" applyFont="1" applyFill="1" applyBorder="1" applyAlignment="1">
      <alignment horizontal="centerContinuous" vertical="center"/>
    </xf>
    <xf numFmtId="0" fontId="22" fillId="2" borderId="1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0" fontId="22" fillId="2" borderId="5" xfId="0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6" fillId="2" borderId="3" xfId="0" applyFont="1" applyFill="1" applyBorder="1" applyAlignment="1">
      <alignment horizontal="left"/>
    </xf>
    <xf numFmtId="0" fontId="18" fillId="2" borderId="11" xfId="0" applyFont="1" applyFill="1" applyBorder="1" applyAlignment="1">
      <alignment horizontal="right"/>
    </xf>
    <xf numFmtId="0" fontId="18" fillId="2" borderId="0" xfId="0" applyFont="1" applyFill="1" applyAlignment="1">
      <alignment horizontal="right"/>
    </xf>
    <xf numFmtId="9" fontId="10" fillId="11" borderId="5" xfId="4" applyFont="1" applyFill="1" applyBorder="1" applyAlignment="1" applyProtection="1">
      <alignment horizontal="left"/>
      <protection locked="0"/>
    </xf>
    <xf numFmtId="14" fontId="31" fillId="2" borderId="3" xfId="0" applyNumberFormat="1" applyFont="1" applyFill="1" applyBorder="1" applyAlignment="1">
      <alignment horizontal="center"/>
    </xf>
    <xf numFmtId="0" fontId="12" fillId="2" borderId="4" xfId="0" applyFont="1" applyFill="1" applyBorder="1"/>
    <xf numFmtId="0" fontId="17" fillId="2" borderId="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9" fontId="32" fillId="4" borderId="2" xfId="0" applyNumberFormat="1" applyFont="1" applyFill="1" applyBorder="1"/>
    <xf numFmtId="0" fontId="12" fillId="2" borderId="9" xfId="0" applyFont="1" applyFill="1" applyBorder="1"/>
    <xf numFmtId="1" fontId="19" fillId="3" borderId="2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/>
    <xf numFmtId="2" fontId="33" fillId="2" borderId="3" xfId="0" applyNumberFormat="1" applyFont="1" applyFill="1" applyBorder="1"/>
    <xf numFmtId="0" fontId="13" fillId="4" borderId="2" xfId="0" applyFont="1" applyFill="1" applyBorder="1"/>
    <xf numFmtId="9" fontId="13" fillId="4" borderId="2" xfId="0" applyNumberFormat="1" applyFont="1" applyFill="1" applyBorder="1"/>
    <xf numFmtId="1" fontId="13" fillId="4" borderId="2" xfId="0" applyNumberFormat="1" applyFont="1" applyFill="1" applyBorder="1" applyAlignment="1">
      <alignment horizontal="center"/>
    </xf>
    <xf numFmtId="166" fontId="34" fillId="2" borderId="0" xfId="4" applyNumberFormat="1" applyFont="1" applyFill="1" applyBorder="1" applyAlignment="1" applyProtection="1">
      <alignment horizontal="center"/>
    </xf>
    <xf numFmtId="0" fontId="10" fillId="2" borderId="0" xfId="0" applyFont="1" applyFill="1"/>
    <xf numFmtId="1" fontId="11" fillId="2" borderId="0" xfId="0" applyNumberFormat="1" applyFont="1" applyFill="1" applyAlignment="1">
      <alignment horizontal="center"/>
    </xf>
    <xf numFmtId="165" fontId="11" fillId="2" borderId="0" xfId="0" applyNumberFormat="1" applyFont="1" applyFill="1" applyAlignment="1">
      <alignment horizontal="center"/>
    </xf>
    <xf numFmtId="166" fontId="11" fillId="2" borderId="0" xfId="4" applyNumberFormat="1" applyFont="1" applyFill="1" applyBorder="1" applyAlignment="1" applyProtection="1">
      <alignment horizontal="center"/>
    </xf>
    <xf numFmtId="14" fontId="35" fillId="2" borderId="0" xfId="0" applyNumberFormat="1" applyFont="1" applyFill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6" fillId="11" borderId="3" xfId="0" applyFont="1" applyFill="1" applyBorder="1"/>
    <xf numFmtId="0" fontId="10" fillId="11" borderId="3" xfId="0" applyFont="1" applyFill="1" applyBorder="1" applyAlignment="1" applyProtection="1">
      <alignment vertical="center"/>
      <protection locked="0"/>
    </xf>
    <xf numFmtId="0" fontId="8" fillId="11" borderId="3" xfId="0" applyFont="1" applyFill="1" applyBorder="1"/>
    <xf numFmtId="0" fontId="8" fillId="0" borderId="3" xfId="0" applyFont="1" applyBorder="1"/>
    <xf numFmtId="0" fontId="22" fillId="11" borderId="3" xfId="0" applyFont="1" applyFill="1" applyBorder="1" applyProtection="1">
      <protection locked="0"/>
    </xf>
    <xf numFmtId="0" fontId="22" fillId="11" borderId="4" xfId="0" applyFont="1" applyFill="1" applyBorder="1" applyProtection="1">
      <protection locked="0"/>
    </xf>
    <xf numFmtId="0" fontId="8" fillId="11" borderId="3" xfId="0" applyFont="1" applyFill="1" applyBorder="1" applyProtection="1">
      <protection locked="0"/>
    </xf>
    <xf numFmtId="0" fontId="8" fillId="11" borderId="4" xfId="0" applyFont="1" applyFill="1" applyBorder="1" applyProtection="1">
      <protection locked="0"/>
    </xf>
    <xf numFmtId="0" fontId="22" fillId="0" borderId="2" xfId="0" applyFont="1" applyBorder="1" applyAlignment="1">
      <alignment horizontal="center" vertical="center"/>
    </xf>
    <xf numFmtId="0" fontId="6" fillId="11" borderId="1" xfId="0" applyFont="1" applyFill="1" applyBorder="1"/>
    <xf numFmtId="9" fontId="32" fillId="9" borderId="7" xfId="0" applyNumberFormat="1" applyFont="1" applyFill="1" applyBorder="1"/>
    <xf numFmtId="0" fontId="6" fillId="9" borderId="10" xfId="0" applyFont="1" applyFill="1" applyBorder="1"/>
    <xf numFmtId="177" fontId="36" fillId="9" borderId="2" xfId="0" applyNumberFormat="1" applyFont="1" applyFill="1" applyBorder="1" applyAlignment="1">
      <alignment horizontal="center" vertical="center"/>
    </xf>
    <xf numFmtId="0" fontId="6" fillId="0" borderId="4" xfId="0" applyFont="1" applyBorder="1"/>
    <xf numFmtId="9" fontId="32" fillId="9" borderId="1" xfId="0" applyNumberFormat="1" applyFont="1" applyFill="1" applyBorder="1"/>
    <xf numFmtId="0" fontId="6" fillId="9" borderId="4" xfId="0" applyFont="1" applyFill="1" applyBorder="1"/>
    <xf numFmtId="166" fontId="13" fillId="11" borderId="3" xfId="4" applyNumberFormat="1" applyFont="1" applyFill="1" applyBorder="1" applyAlignment="1" applyProtection="1">
      <alignment horizontal="center"/>
    </xf>
    <xf numFmtId="0" fontId="8" fillId="11" borderId="9" xfId="0" applyFont="1" applyFill="1" applyBorder="1"/>
    <xf numFmtId="0" fontId="6" fillId="11" borderId="9" xfId="0" applyFont="1" applyFill="1" applyBorder="1"/>
    <xf numFmtId="0" fontId="8" fillId="0" borderId="9" xfId="0" applyFont="1" applyBorder="1"/>
    <xf numFmtId="0" fontId="22" fillId="11" borderId="9" xfId="0" applyFont="1" applyFill="1" applyBorder="1" applyAlignment="1" applyProtection="1">
      <alignment wrapText="1"/>
      <protection locked="0"/>
    </xf>
    <xf numFmtId="0" fontId="8" fillId="11" borderId="9" xfId="0" applyFont="1" applyFill="1" applyBorder="1" applyProtection="1">
      <protection locked="0"/>
    </xf>
    <xf numFmtId="0" fontId="8" fillId="11" borderId="10" xfId="0" applyFont="1" applyFill="1" applyBorder="1" applyProtection="1">
      <protection locked="0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9" fontId="32" fillId="4" borderId="7" xfId="0" applyNumberFormat="1" applyFont="1" applyFill="1" applyBorder="1"/>
    <xf numFmtId="0" fontId="8" fillId="0" borderId="6" xfId="0" applyFont="1" applyBorder="1"/>
    <xf numFmtId="0" fontId="8" fillId="11" borderId="5" xfId="0" applyFont="1" applyFill="1" applyBorder="1"/>
    <xf numFmtId="9" fontId="32" fillId="4" borderId="1" xfId="0" applyNumberFormat="1" applyFont="1" applyFill="1" applyBorder="1"/>
    <xf numFmtId="0" fontId="6" fillId="11" borderId="0" xfId="0" applyFont="1" applyFill="1"/>
    <xf numFmtId="166" fontId="13" fillId="11" borderId="9" xfId="4" applyNumberFormat="1" applyFont="1" applyFill="1" applyBorder="1" applyAlignment="1" applyProtection="1">
      <alignment horizontal="center"/>
    </xf>
    <xf numFmtId="0" fontId="8" fillId="11" borderId="3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22" fillId="11" borderId="3" xfId="0" applyFont="1" applyFill="1" applyBorder="1" applyAlignment="1" applyProtection="1">
      <alignment vertical="center"/>
      <protection locked="0"/>
    </xf>
    <xf numFmtId="0" fontId="22" fillId="11" borderId="4" xfId="0" applyFont="1" applyFill="1" applyBorder="1" applyAlignment="1" applyProtection="1">
      <alignment vertical="center"/>
      <protection locked="0"/>
    </xf>
    <xf numFmtId="0" fontId="6" fillId="0" borderId="0" xfId="0" applyFont="1"/>
    <xf numFmtId="0" fontId="12" fillId="11" borderId="3" xfId="0" applyFont="1" applyFill="1" applyBorder="1" applyAlignment="1">
      <alignment vertical="center"/>
    </xf>
    <xf numFmtId="0" fontId="12" fillId="11" borderId="4" xfId="0" applyFont="1" applyFill="1" applyBorder="1" applyAlignment="1">
      <alignment vertical="center"/>
    </xf>
    <xf numFmtId="10" fontId="13" fillId="11" borderId="3" xfId="4" applyNumberFormat="1" applyFont="1" applyFill="1" applyBorder="1" applyAlignment="1" applyProtection="1">
      <alignment horizontal="center" vertical="center"/>
    </xf>
    <xf numFmtId="0" fontId="22" fillId="11" borderId="3" xfId="0" applyFont="1" applyFill="1" applyBorder="1"/>
    <xf numFmtId="0" fontId="22" fillId="9" borderId="1" xfId="0" applyFont="1" applyFill="1" applyBorder="1"/>
    <xf numFmtId="166" fontId="13" fillId="2" borderId="0" xfId="4" applyNumberFormat="1" applyFont="1" applyFill="1" applyBorder="1" applyAlignment="1" applyProtection="1">
      <alignment horizontal="center"/>
    </xf>
    <xf numFmtId="166" fontId="13" fillId="2" borderId="4" xfId="4" applyNumberFormat="1" applyFont="1" applyFill="1" applyBorder="1" applyAlignment="1" applyProtection="1">
      <alignment horizontal="center"/>
    </xf>
    <xf numFmtId="10" fontId="13" fillId="11" borderId="9" xfId="4" applyNumberFormat="1" applyFont="1" applyFill="1" applyBorder="1" applyAlignment="1" applyProtection="1">
      <alignment horizontal="center" vertical="center"/>
    </xf>
    <xf numFmtId="9" fontId="32" fillId="4" borderId="4" xfId="0" applyNumberFormat="1" applyFont="1" applyFill="1" applyBorder="1"/>
    <xf numFmtId="9" fontId="32" fillId="11" borderId="0" xfId="0" applyNumberFormat="1" applyFont="1" applyFill="1"/>
    <xf numFmtId="0" fontId="8" fillId="11" borderId="0" xfId="0" applyFont="1" applyFill="1"/>
    <xf numFmtId="166" fontId="13" fillId="11" borderId="0" xfId="4" applyNumberFormat="1" applyFont="1" applyFill="1" applyBorder="1" applyAlignment="1" applyProtection="1">
      <alignment horizontal="center"/>
    </xf>
    <xf numFmtId="0" fontId="6" fillId="11" borderId="0" xfId="0" applyFont="1" applyFill="1" applyAlignment="1">
      <alignment horizontal="center"/>
    </xf>
    <xf numFmtId="166" fontId="13" fillId="2" borderId="3" xfId="4" applyNumberFormat="1" applyFont="1" applyFill="1" applyBorder="1" applyAlignment="1" applyProtection="1">
      <alignment horizontal="center"/>
    </xf>
    <xf numFmtId="0" fontId="6" fillId="2" borderId="1" xfId="0" applyFont="1" applyFill="1" applyBorder="1"/>
    <xf numFmtId="0" fontId="6" fillId="2" borderId="3" xfId="0" applyFont="1" applyFill="1" applyBorder="1"/>
    <xf numFmtId="10" fontId="13" fillId="2" borderId="3" xfId="4" applyNumberFormat="1" applyFont="1" applyFill="1" applyBorder="1" applyAlignment="1" applyProtection="1">
      <alignment horizontal="center" vertical="center"/>
    </xf>
    <xf numFmtId="0" fontId="6" fillId="11" borderId="11" xfId="0" applyFont="1" applyFill="1" applyBorder="1"/>
    <xf numFmtId="166" fontId="11" fillId="2" borderId="3" xfId="4" applyNumberFormat="1" applyFont="1" applyFill="1" applyBorder="1" applyAlignment="1" applyProtection="1">
      <alignment horizontal="center"/>
    </xf>
    <xf numFmtId="166" fontId="11" fillId="2" borderId="4" xfId="4" applyNumberFormat="1" applyFont="1" applyFill="1" applyBorder="1" applyAlignment="1" applyProtection="1">
      <alignment horizontal="center"/>
    </xf>
    <xf numFmtId="0" fontId="12" fillId="2" borderId="1" xfId="0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14" fillId="2" borderId="0" xfId="0" applyFont="1" applyFill="1" applyAlignment="1">
      <alignment horizontal="right" vertical="center"/>
    </xf>
    <xf numFmtId="0" fontId="18" fillId="2" borderId="2" xfId="0" applyFont="1" applyFill="1" applyBorder="1" applyAlignment="1">
      <alignment horizontal="right"/>
    </xf>
    <xf numFmtId="0" fontId="10" fillId="2" borderId="0" xfId="0" applyFont="1" applyFill="1" applyAlignment="1">
      <alignment horizontal="right"/>
    </xf>
    <xf numFmtId="0" fontId="22" fillId="0" borderId="0" xfId="0" applyFont="1" applyAlignment="1" applyProtection="1">
      <alignment horizontal="right" vertical="center" wrapText="1"/>
      <protection locked="0"/>
    </xf>
    <xf numFmtId="0" fontId="6" fillId="11" borderId="3" xfId="0" applyFont="1" applyFill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6" fillId="11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6" fillId="2" borderId="2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1" fontId="10" fillId="3" borderId="2" xfId="4" applyNumberFormat="1" applyFont="1" applyFill="1" applyBorder="1" applyAlignment="1" applyProtection="1">
      <alignment horizontal="left" vertical="center"/>
      <protection locked="0"/>
    </xf>
    <xf numFmtId="166" fontId="10" fillId="3" borderId="2" xfId="4" applyNumberFormat="1" applyFont="1" applyFill="1" applyBorder="1" applyAlignment="1" applyProtection="1">
      <alignment horizontal="left" vertical="center"/>
      <protection locked="0"/>
    </xf>
    <xf numFmtId="49" fontId="6" fillId="2" borderId="8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right" vertical="center"/>
    </xf>
    <xf numFmtId="0" fontId="22" fillId="2" borderId="1" xfId="0" applyFont="1" applyFill="1" applyBorder="1" applyAlignment="1">
      <alignment vertical="center"/>
    </xf>
    <xf numFmtId="0" fontId="22" fillId="2" borderId="1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19" fillId="3" borderId="2" xfId="0" applyFont="1" applyFill="1" applyBorder="1" applyAlignment="1" applyProtection="1">
      <alignment vertical="center"/>
      <protection locked="0"/>
    </xf>
    <xf numFmtId="9" fontId="32" fillId="4" borderId="2" xfId="0" applyNumberFormat="1" applyFont="1" applyFill="1" applyBorder="1" applyAlignment="1">
      <alignment vertical="center"/>
    </xf>
    <xf numFmtId="0" fontId="19" fillId="2" borderId="3" xfId="0" applyFont="1" applyFill="1" applyBorder="1" applyAlignment="1">
      <alignment vertical="center"/>
    </xf>
    <xf numFmtId="9" fontId="32" fillId="2" borderId="4" xfId="0" applyNumberFormat="1" applyFont="1" applyFill="1" applyBorder="1" applyAlignment="1">
      <alignment vertical="center"/>
    </xf>
    <xf numFmtId="166" fontId="11" fillId="2" borderId="0" xfId="4" applyNumberFormat="1" applyFont="1" applyFill="1" applyBorder="1" applyAlignment="1" applyProtection="1">
      <alignment horizontal="center" vertical="center"/>
    </xf>
    <xf numFmtId="3" fontId="32" fillId="2" borderId="0" xfId="4" applyNumberFormat="1" applyFont="1" applyFill="1" applyBorder="1" applyAlignment="1" applyProtection="1">
      <alignment horizontal="right" vertical="center"/>
    </xf>
    <xf numFmtId="0" fontId="19" fillId="2" borderId="0" xfId="0" applyFont="1" applyFill="1" applyAlignment="1">
      <alignment vertical="center"/>
    </xf>
    <xf numFmtId="9" fontId="32" fillId="2" borderId="0" xfId="0" applyNumberFormat="1" applyFont="1" applyFill="1" applyAlignment="1">
      <alignment vertical="center"/>
    </xf>
    <xf numFmtId="1" fontId="11" fillId="2" borderId="0" xfId="0" applyNumberFormat="1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/>
    </xf>
    <xf numFmtId="0" fontId="6" fillId="11" borderId="2" xfId="0" applyFont="1" applyFill="1" applyBorder="1" applyAlignment="1">
      <alignment horizontal="right"/>
    </xf>
    <xf numFmtId="0" fontId="6" fillId="11" borderId="7" xfId="0" applyFont="1" applyFill="1" applyBorder="1" applyAlignment="1">
      <alignment horizontal="right"/>
    </xf>
    <xf numFmtId="0" fontId="22" fillId="11" borderId="0" xfId="0" applyFont="1" applyFill="1" applyAlignment="1">
      <alignment horizontal="right"/>
    </xf>
    <xf numFmtId="0" fontId="6" fillId="11" borderId="1" xfId="0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49" fontId="6" fillId="2" borderId="0" xfId="0" applyNumberFormat="1" applyFont="1" applyFill="1" applyAlignment="1">
      <alignment horizontal="right"/>
    </xf>
    <xf numFmtId="49" fontId="6" fillId="0" borderId="0" xfId="0" applyNumberFormat="1" applyFont="1" applyAlignment="1">
      <alignment horizontal="right"/>
    </xf>
    <xf numFmtId="0" fontId="37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Continuous" vertical="center"/>
    </xf>
    <xf numFmtId="0" fontId="12" fillId="0" borderId="0" xfId="0" applyFont="1" applyAlignment="1">
      <alignment vertical="center"/>
    </xf>
    <xf numFmtId="0" fontId="30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Continuous"/>
    </xf>
    <xf numFmtId="0" fontId="30" fillId="2" borderId="3" xfId="0" applyFont="1" applyFill="1" applyBorder="1" applyAlignment="1">
      <alignment horizontal="centerContinuous" vertical="center"/>
    </xf>
    <xf numFmtId="0" fontId="17" fillId="2" borderId="0" xfId="0" applyFont="1" applyFill="1" applyAlignment="1">
      <alignment horizontal="centerContinuous" vertical="center"/>
    </xf>
    <xf numFmtId="0" fontId="17" fillId="0" borderId="0" xfId="0" applyFont="1" applyAlignment="1">
      <alignment vertical="center"/>
    </xf>
    <xf numFmtId="0" fontId="38" fillId="3" borderId="3" xfId="0" applyFont="1" applyFill="1" applyBorder="1" applyAlignment="1" applyProtection="1">
      <alignment vertical="center"/>
      <protection locked="0"/>
    </xf>
    <xf numFmtId="0" fontId="38" fillId="3" borderId="4" xfId="0" applyFont="1" applyFill="1" applyBorder="1" applyAlignment="1" applyProtection="1">
      <alignment vertical="center"/>
      <protection locked="0"/>
    </xf>
    <xf numFmtId="0" fontId="38" fillId="3" borderId="3" xfId="0" applyFont="1" applyFill="1" applyBorder="1" applyAlignment="1" applyProtection="1">
      <alignment horizontal="left" vertical="center"/>
      <protection locked="0"/>
    </xf>
    <xf numFmtId="0" fontId="38" fillId="3" borderId="4" xfId="0" applyFont="1" applyFill="1" applyBorder="1" applyAlignment="1" applyProtection="1">
      <alignment horizontal="left" vertical="center"/>
      <protection locked="0"/>
    </xf>
    <xf numFmtId="0" fontId="39" fillId="0" borderId="0" xfId="0" applyFont="1"/>
    <xf numFmtId="0" fontId="40" fillId="3" borderId="1" xfId="3" applyFont="1" applyFill="1" applyBorder="1" applyAlignment="1" applyProtection="1">
      <alignment horizontal="left" vertical="center"/>
      <protection locked="0"/>
    </xf>
    <xf numFmtId="0" fontId="40" fillId="3" borderId="1" xfId="3" applyFont="1" applyFill="1" applyBorder="1" applyAlignment="1" applyProtection="1">
      <alignment vertical="center"/>
      <protection locked="0"/>
    </xf>
    <xf numFmtId="0" fontId="28" fillId="2" borderId="0" xfId="0" applyFont="1" applyFill="1" applyAlignment="1">
      <alignment horizontal="left" vertical="center"/>
    </xf>
    <xf numFmtId="0" fontId="28" fillId="11" borderId="2" xfId="0" applyFont="1" applyFill="1" applyBorder="1" applyAlignment="1">
      <alignment horizontal="left" vertical="center"/>
    </xf>
    <xf numFmtId="0" fontId="28" fillId="11" borderId="2" xfId="0" applyFont="1" applyFill="1" applyBorder="1" applyAlignment="1">
      <alignment vertical="center"/>
    </xf>
    <xf numFmtId="0" fontId="28" fillId="11" borderId="0" xfId="0" applyFont="1" applyFill="1" applyAlignment="1">
      <alignment vertical="center"/>
    </xf>
    <xf numFmtId="0" fontId="28" fillId="11" borderId="13" xfId="0" applyFont="1" applyFill="1" applyBorder="1" applyAlignment="1">
      <alignment horizontal="left" vertical="center"/>
    </xf>
    <xf numFmtId="0" fontId="28" fillId="11" borderId="13" xfId="0" applyFont="1" applyFill="1" applyBorder="1" applyAlignment="1">
      <alignment vertical="center"/>
    </xf>
    <xf numFmtId="0" fontId="18" fillId="11" borderId="0" xfId="0" applyFont="1" applyFill="1" applyAlignment="1">
      <alignment vertical="center"/>
    </xf>
    <xf numFmtId="0" fontId="28" fillId="11" borderId="0" xfId="0" applyFont="1" applyFill="1" applyAlignment="1">
      <alignment horizontal="left" vertical="center"/>
    </xf>
    <xf numFmtId="0" fontId="29" fillId="11" borderId="0" xfId="0" applyFont="1" applyFill="1" applyAlignment="1">
      <alignment vertical="center"/>
    </xf>
    <xf numFmtId="0" fontId="28" fillId="11" borderId="3" xfId="0" applyFont="1" applyFill="1" applyBorder="1" applyAlignment="1">
      <alignment horizontal="left" vertical="center"/>
    </xf>
    <xf numFmtId="0" fontId="28" fillId="11" borderId="4" xfId="0" applyFont="1" applyFill="1" applyBorder="1" applyAlignment="1">
      <alignment vertical="center"/>
    </xf>
    <xf numFmtId="0" fontId="27" fillId="0" borderId="0" xfId="0" applyFont="1"/>
    <xf numFmtId="14" fontId="35" fillId="2" borderId="3" xfId="0" applyNumberFormat="1" applyFont="1" applyFill="1" applyBorder="1" applyAlignment="1">
      <alignment horizontal="center"/>
    </xf>
    <xf numFmtId="10" fontId="13" fillId="4" borderId="2" xfId="0" applyNumberFormat="1" applyFont="1" applyFill="1" applyBorder="1"/>
    <xf numFmtId="164" fontId="11" fillId="2" borderId="0" xfId="0" applyNumberFormat="1" applyFont="1" applyFill="1" applyAlignment="1">
      <alignment horizontal="center"/>
    </xf>
    <xf numFmtId="167" fontId="34" fillId="2" borderId="0" xfId="0" applyNumberFormat="1" applyFont="1" applyFill="1" applyAlignment="1">
      <alignment horizontal="center"/>
    </xf>
    <xf numFmtId="166" fontId="42" fillId="2" borderId="0" xfId="4" applyNumberFormat="1" applyFont="1" applyFill="1" applyBorder="1" applyAlignment="1" applyProtection="1">
      <alignment horizontal="center"/>
    </xf>
    <xf numFmtId="0" fontId="6" fillId="2" borderId="2" xfId="0" applyFont="1" applyFill="1" applyBorder="1" applyAlignment="1">
      <alignment vertical="center"/>
    </xf>
    <xf numFmtId="0" fontId="6" fillId="11" borderId="2" xfId="0" applyFont="1" applyFill="1" applyBorder="1" applyAlignment="1">
      <alignment vertical="center"/>
    </xf>
    <xf numFmtId="0" fontId="6" fillId="11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 vertical="center"/>
    </xf>
    <xf numFmtId="0" fontId="22" fillId="2" borderId="3" xfId="0" applyFont="1" applyFill="1" applyBorder="1" applyAlignment="1">
      <alignment vertical="center"/>
    </xf>
    <xf numFmtId="0" fontId="22" fillId="2" borderId="3" xfId="0" applyFont="1" applyFill="1" applyBorder="1"/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Continuous" vertical="center"/>
    </xf>
    <xf numFmtId="0" fontId="14" fillId="2" borderId="3" xfId="0" applyFont="1" applyFill="1" applyBorder="1" applyAlignment="1">
      <alignment horizontal="centerContinuous" vertical="center"/>
    </xf>
    <xf numFmtId="0" fontId="14" fillId="2" borderId="4" xfId="0" applyFont="1" applyFill="1" applyBorder="1" applyAlignment="1">
      <alignment horizontal="centerContinuous" vertical="center"/>
    </xf>
    <xf numFmtId="0" fontId="13" fillId="2" borderId="0" xfId="0" applyFont="1" applyFill="1"/>
    <xf numFmtId="4" fontId="6" fillId="0" borderId="0" xfId="0" applyNumberFormat="1" applyFont="1" applyAlignment="1">
      <alignment vertical="center"/>
    </xf>
    <xf numFmtId="0" fontId="19" fillId="2" borderId="5" xfId="0" applyFont="1" applyFill="1" applyBorder="1" applyAlignment="1">
      <alignment horizontal="left"/>
    </xf>
    <xf numFmtId="0" fontId="38" fillId="2" borderId="5" xfId="0" applyFont="1" applyFill="1" applyBorder="1" applyAlignment="1">
      <alignment horizontal="right"/>
    </xf>
    <xf numFmtId="0" fontId="13" fillId="4" borderId="13" xfId="0" applyFont="1" applyFill="1" applyBorder="1"/>
    <xf numFmtId="170" fontId="13" fillId="9" borderId="13" xfId="0" applyNumberFormat="1" applyFont="1" applyFill="1" applyBorder="1"/>
    <xf numFmtId="172" fontId="13" fillId="4" borderId="6" xfId="0" applyNumberFormat="1" applyFont="1" applyFill="1" applyBorder="1"/>
    <xf numFmtId="3" fontId="13" fillId="4" borderId="2" xfId="0" applyNumberFormat="1" applyFont="1" applyFill="1" applyBorder="1"/>
    <xf numFmtId="172" fontId="13" fillId="4" borderId="2" xfId="0" applyNumberFormat="1" applyFont="1" applyFill="1" applyBorder="1"/>
    <xf numFmtId="0" fontId="19" fillId="2" borderId="1" xfId="0" applyFont="1" applyFill="1" applyBorder="1" applyAlignment="1">
      <alignment horizontal="left"/>
    </xf>
    <xf numFmtId="0" fontId="38" fillId="2" borderId="3" xfId="0" applyFont="1" applyFill="1" applyBorder="1" applyAlignment="1">
      <alignment horizontal="right"/>
    </xf>
    <xf numFmtId="170" fontId="13" fillId="4" borderId="2" xfId="0" applyNumberFormat="1" applyFont="1" applyFill="1" applyBorder="1"/>
    <xf numFmtId="172" fontId="13" fillId="4" borderId="1" xfId="0" applyNumberFormat="1" applyFont="1" applyFill="1" applyBorder="1"/>
    <xf numFmtId="169" fontId="13" fillId="4" borderId="2" xfId="0" applyNumberFormat="1" applyFont="1" applyFill="1" applyBorder="1"/>
    <xf numFmtId="0" fontId="19" fillId="2" borderId="16" xfId="0" applyFont="1" applyFill="1" applyBorder="1" applyAlignment="1">
      <alignment horizontal="left" vertical="center"/>
    </xf>
    <xf numFmtId="0" fontId="13" fillId="4" borderId="2" xfId="0" applyFont="1" applyFill="1" applyBorder="1" applyAlignment="1">
      <alignment vertical="center"/>
    </xf>
    <xf numFmtId="3" fontId="13" fillId="4" borderId="2" xfId="0" applyNumberFormat="1" applyFont="1" applyFill="1" applyBorder="1" applyAlignment="1">
      <alignment vertical="center"/>
    </xf>
    <xf numFmtId="3" fontId="13" fillId="4" borderId="2" xfId="0" applyNumberFormat="1" applyFont="1" applyFill="1" applyBorder="1" applyAlignment="1" applyProtection="1">
      <alignment vertical="center"/>
      <protection hidden="1"/>
    </xf>
    <xf numFmtId="170" fontId="13" fillId="7" borderId="2" xfId="0" applyNumberFormat="1" applyFont="1" applyFill="1" applyBorder="1"/>
    <xf numFmtId="0" fontId="12" fillId="0" borderId="0" xfId="0" applyFont="1" applyProtection="1">
      <protection locked="0"/>
    </xf>
    <xf numFmtId="0" fontId="13" fillId="9" borderId="1" xfId="0" applyFont="1" applyFill="1" applyBorder="1"/>
    <xf numFmtId="0" fontId="6" fillId="2" borderId="2" xfId="0" applyFont="1" applyFill="1" applyBorder="1"/>
    <xf numFmtId="0" fontId="6" fillId="5" borderId="2" xfId="0" applyFont="1" applyFill="1" applyBorder="1"/>
    <xf numFmtId="0" fontId="6" fillId="2" borderId="0" xfId="0" applyFont="1" applyFill="1"/>
    <xf numFmtId="0" fontId="22" fillId="2" borderId="0" xfId="0" applyFont="1" applyFill="1" applyAlignment="1">
      <alignment horizontal="left"/>
    </xf>
    <xf numFmtId="0" fontId="6" fillId="5" borderId="3" xfId="0" applyFont="1" applyFill="1" applyBorder="1"/>
    <xf numFmtId="10" fontId="6" fillId="2" borderId="3" xfId="0" applyNumberFormat="1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3" fontId="13" fillId="2" borderId="0" xfId="0" applyNumberFormat="1" applyFont="1" applyFill="1" applyAlignment="1">
      <alignment horizontal="left"/>
    </xf>
    <xf numFmtId="0" fontId="6" fillId="5" borderId="4" xfId="0" applyFont="1" applyFill="1" applyBorder="1"/>
    <xf numFmtId="0" fontId="19" fillId="4" borderId="2" xfId="0" applyFont="1" applyFill="1" applyBorder="1"/>
    <xf numFmtId="0" fontId="22" fillId="4" borderId="10" xfId="0" applyFont="1" applyFill="1" applyBorder="1" applyAlignment="1">
      <alignment horizontal="center"/>
    </xf>
    <xf numFmtId="0" fontId="22" fillId="4" borderId="8" xfId="0" applyFont="1" applyFill="1" applyBorder="1" applyAlignment="1">
      <alignment horizontal="center"/>
    </xf>
    <xf numFmtId="0" fontId="6" fillId="5" borderId="0" xfId="0" applyFont="1" applyFill="1" applyAlignment="1">
      <alignment horizontal="left"/>
    </xf>
    <xf numFmtId="0" fontId="22" fillId="2" borderId="0" xfId="0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38" fillId="2" borderId="0" xfId="0" applyFont="1" applyFill="1" applyAlignment="1">
      <alignment horizontal="centerContinuous"/>
    </xf>
    <xf numFmtId="3" fontId="22" fillId="2" borderId="0" xfId="0" applyNumberFormat="1" applyFont="1" applyFill="1" applyAlignment="1">
      <alignment horizontal="centerContinuous"/>
    </xf>
    <xf numFmtId="0" fontId="13" fillId="4" borderId="2" xfId="0" applyFont="1" applyFill="1" applyBorder="1" applyAlignment="1">
      <alignment horizontal="center"/>
    </xf>
    <xf numFmtId="0" fontId="32" fillId="4" borderId="4" xfId="0" applyFont="1" applyFill="1" applyBorder="1" applyAlignment="1">
      <alignment horizontal="center"/>
    </xf>
    <xf numFmtId="0" fontId="32" fillId="4" borderId="2" xfId="0" applyFont="1" applyFill="1" applyBorder="1" applyAlignment="1">
      <alignment horizontal="center"/>
    </xf>
    <xf numFmtId="0" fontId="22" fillId="2" borderId="1" xfId="0" applyFont="1" applyFill="1" applyBorder="1"/>
    <xf numFmtId="0" fontId="6" fillId="2" borderId="3" xfId="0" applyFont="1" applyFill="1" applyBorder="1" applyAlignment="1">
      <alignment horizontal="centerContinuous"/>
    </xf>
    <xf numFmtId="0" fontId="38" fillId="2" borderId="3" xfId="0" applyFont="1" applyFill="1" applyBorder="1" applyAlignment="1">
      <alignment horizontal="centerContinuous"/>
    </xf>
    <xf numFmtId="0" fontId="38" fillId="2" borderId="4" xfId="0" applyFont="1" applyFill="1" applyBorder="1" applyAlignment="1">
      <alignment horizontal="centerContinuous"/>
    </xf>
    <xf numFmtId="0" fontId="6" fillId="2" borderId="7" xfId="0" applyFont="1" applyFill="1" applyBorder="1" applyAlignment="1">
      <alignment horizontal="left"/>
    </xf>
    <xf numFmtId="0" fontId="6" fillId="5" borderId="10" xfId="0" applyFont="1" applyFill="1" applyBorder="1"/>
    <xf numFmtId="3" fontId="13" fillId="4" borderId="2" xfId="0" applyNumberFormat="1" applyFont="1" applyFill="1" applyBorder="1" applyAlignment="1">
      <alignment horizontal="center"/>
    </xf>
    <xf numFmtId="3" fontId="32" fillId="4" borderId="4" xfId="0" applyNumberFormat="1" applyFont="1" applyFill="1" applyBorder="1" applyAlignment="1">
      <alignment horizontal="center"/>
    </xf>
    <xf numFmtId="3" fontId="32" fillId="4" borderId="2" xfId="0" applyNumberFormat="1" applyFont="1" applyFill="1" applyBorder="1" applyAlignment="1">
      <alignment horizontal="center"/>
    </xf>
    <xf numFmtId="0" fontId="22" fillId="2" borderId="0" xfId="0" applyFont="1" applyFill="1"/>
    <xf numFmtId="0" fontId="6" fillId="2" borderId="0" xfId="0" applyFont="1" applyFill="1" applyAlignment="1">
      <alignment horizontal="left"/>
    </xf>
    <xf numFmtId="3" fontId="32" fillId="2" borderId="0" xfId="0" applyNumberFormat="1" applyFont="1" applyFill="1" applyAlignment="1">
      <alignment horizontal="center"/>
    </xf>
    <xf numFmtId="3" fontId="13" fillId="2" borderId="0" xfId="0" applyNumberFormat="1" applyFont="1" applyFill="1" applyAlignment="1">
      <alignment horizontal="center"/>
    </xf>
    <xf numFmtId="0" fontId="43" fillId="2" borderId="0" xfId="0" applyFont="1" applyFill="1"/>
    <xf numFmtId="4" fontId="19" fillId="2" borderId="0" xfId="0" applyNumberFormat="1" applyFont="1" applyFill="1" applyAlignment="1">
      <alignment horizontal="left"/>
    </xf>
    <xf numFmtId="0" fontId="22" fillId="5" borderId="0" xfId="0" applyFont="1" applyFill="1"/>
    <xf numFmtId="1" fontId="19" fillId="2" borderId="13" xfId="0" applyNumberFormat="1" applyFont="1" applyFill="1" applyBorder="1" applyAlignment="1">
      <alignment horizontal="center" wrapText="1"/>
    </xf>
    <xf numFmtId="1" fontId="19" fillId="2" borderId="6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horizontal="centerContinuous" vertical="top" wrapText="1"/>
    </xf>
    <xf numFmtId="1" fontId="22" fillId="2" borderId="0" xfId="0" applyNumberFormat="1" applyFont="1" applyFill="1" applyAlignment="1">
      <alignment horizontal="centerContinuous" vertical="top" wrapText="1"/>
    </xf>
    <xf numFmtId="0" fontId="43" fillId="2" borderId="0" xfId="0" applyFont="1" applyFill="1" applyAlignment="1">
      <alignment horizontal="centerContinuous" vertical="top" wrapText="1"/>
    </xf>
    <xf numFmtId="0" fontId="22" fillId="2" borderId="15" xfId="0" applyFont="1" applyFill="1" applyBorder="1" applyAlignment="1">
      <alignment horizontal="centerContinuous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Continuous" vertical="center"/>
    </xf>
    <xf numFmtId="0" fontId="22" fillId="2" borderId="8" xfId="0" applyFont="1" applyFill="1" applyBorder="1" applyAlignment="1">
      <alignment horizontal="centerContinuous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 applyProtection="1">
      <alignment horizontal="center" vertical="center" wrapText="1"/>
      <protection locked="0"/>
    </xf>
    <xf numFmtId="3" fontId="19" fillId="5" borderId="8" xfId="0" applyNumberFormat="1" applyFont="1" applyFill="1" applyBorder="1" applyAlignment="1">
      <alignment horizontal="center" vertical="top"/>
    </xf>
    <xf numFmtId="3" fontId="19" fillId="5" borderId="7" xfId="0" applyNumberFormat="1" applyFont="1" applyFill="1" applyBorder="1" applyAlignment="1">
      <alignment horizontal="center" vertical="top"/>
    </xf>
    <xf numFmtId="0" fontId="22" fillId="2" borderId="7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22" fillId="2" borderId="14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6" fillId="2" borderId="4" xfId="0" applyFont="1" applyFill="1" applyBorder="1"/>
    <xf numFmtId="3" fontId="38" fillId="5" borderId="2" xfId="0" applyNumberFormat="1" applyFont="1" applyFill="1" applyBorder="1"/>
    <xf numFmtId="3" fontId="38" fillId="2" borderId="1" xfId="0" applyNumberFormat="1" applyFont="1" applyFill="1" applyBorder="1"/>
    <xf numFmtId="0" fontId="22" fillId="5" borderId="2" xfId="0" applyFont="1" applyFill="1" applyBorder="1" applyAlignment="1">
      <alignment horizontal="center"/>
    </xf>
    <xf numFmtId="16" fontId="6" fillId="5" borderId="2" xfId="0" applyNumberFormat="1" applyFont="1" applyFill="1" applyBorder="1" applyAlignment="1">
      <alignment horizontal="left"/>
    </xf>
    <xf numFmtId="0" fontId="6" fillId="5" borderId="2" xfId="0" applyFont="1" applyFill="1" applyBorder="1" applyAlignment="1">
      <alignment horizontal="right"/>
    </xf>
    <xf numFmtId="9" fontId="44" fillId="4" borderId="2" xfId="0" applyNumberFormat="1" applyFont="1" applyFill="1" applyBorder="1"/>
    <xf numFmtId="169" fontId="32" fillId="4" borderId="2" xfId="0" applyNumberFormat="1" applyFont="1" applyFill="1" applyBorder="1"/>
    <xf numFmtId="172" fontId="32" fillId="4" borderId="2" xfId="0" applyNumberFormat="1" applyFont="1" applyFill="1" applyBorder="1"/>
    <xf numFmtId="9" fontId="45" fillId="4" borderId="2" xfId="0" applyNumberFormat="1" applyFont="1" applyFill="1" applyBorder="1"/>
    <xf numFmtId="0" fontId="6" fillId="3" borderId="2" xfId="0" applyFont="1" applyFill="1" applyBorder="1"/>
    <xf numFmtId="170" fontId="13" fillId="3" borderId="2" xfId="0" applyNumberFormat="1" applyFont="1" applyFill="1" applyBorder="1"/>
    <xf numFmtId="4" fontId="6" fillId="0" borderId="0" xfId="0" applyNumberFormat="1" applyFont="1"/>
    <xf numFmtId="172" fontId="38" fillId="5" borderId="2" xfId="0" applyNumberFormat="1" applyFont="1" applyFill="1" applyBorder="1"/>
    <xf numFmtId="172" fontId="38" fillId="5" borderId="1" xfId="0" applyNumberFormat="1" applyFont="1" applyFill="1" applyBorder="1"/>
    <xf numFmtId="3" fontId="22" fillId="5" borderId="2" xfId="0" applyNumberFormat="1" applyFont="1" applyFill="1" applyBorder="1" applyAlignment="1">
      <alignment horizontal="center"/>
    </xf>
    <xf numFmtId="172" fontId="6" fillId="0" borderId="0" xfId="0" applyNumberFormat="1" applyFont="1"/>
    <xf numFmtId="17" fontId="6" fillId="5" borderId="2" xfId="0" applyNumberFormat="1" applyFont="1" applyFill="1" applyBorder="1" applyAlignment="1">
      <alignment horizontal="left"/>
    </xf>
    <xf numFmtId="17" fontId="6" fillId="5" borderId="2" xfId="0" quotePrefix="1" applyNumberFormat="1" applyFont="1" applyFill="1" applyBorder="1" applyAlignment="1">
      <alignment horizontal="left"/>
    </xf>
    <xf numFmtId="9" fontId="44" fillId="4" borderId="2" xfId="0" applyNumberFormat="1" applyFont="1" applyFill="1" applyBorder="1" applyProtection="1">
      <protection hidden="1"/>
    </xf>
    <xf numFmtId="0" fontId="6" fillId="5" borderId="2" xfId="0" quotePrefix="1" applyFont="1" applyFill="1" applyBorder="1"/>
    <xf numFmtId="0" fontId="6" fillId="5" borderId="2" xfId="0" quotePrefix="1" applyFont="1" applyFill="1" applyBorder="1" applyAlignment="1">
      <alignment horizontal="left"/>
    </xf>
    <xf numFmtId="16" fontId="6" fillId="5" borderId="2" xfId="0" quotePrefix="1" applyNumberFormat="1" applyFont="1" applyFill="1" applyBorder="1" applyAlignment="1">
      <alignment horizontal="left"/>
    </xf>
    <xf numFmtId="0" fontId="6" fillId="5" borderId="15" xfId="0" applyFont="1" applyFill="1" applyBorder="1" applyAlignment="1">
      <alignment horizontal="right"/>
    </xf>
    <xf numFmtId="0" fontId="6" fillId="5" borderId="15" xfId="0" applyFont="1" applyFill="1" applyBorder="1"/>
    <xf numFmtId="17" fontId="6" fillId="5" borderId="2" xfId="0" quotePrefix="1" applyNumberFormat="1" applyFont="1" applyFill="1" applyBorder="1"/>
    <xf numFmtId="170" fontId="13" fillId="4" borderId="2" xfId="0" applyNumberFormat="1" applyFont="1" applyFill="1" applyBorder="1" applyAlignment="1" applyProtection="1">
      <alignment vertical="center"/>
      <protection hidden="1"/>
    </xf>
    <xf numFmtId="172" fontId="13" fillId="4" borderId="1" xfId="0" applyNumberFormat="1" applyFont="1" applyFill="1" applyBorder="1" applyAlignment="1" applyProtection="1">
      <alignment vertical="center"/>
      <protection hidden="1"/>
    </xf>
    <xf numFmtId="169" fontId="13" fillId="4" borderId="2" xfId="0" applyNumberFormat="1" applyFont="1" applyFill="1" applyBorder="1" applyAlignment="1" applyProtection="1">
      <alignment vertical="center"/>
      <protection hidden="1"/>
    </xf>
    <xf numFmtId="172" fontId="13" fillId="4" borderId="2" xfId="0" applyNumberFormat="1" applyFont="1" applyFill="1" applyBorder="1" applyAlignment="1" applyProtection="1">
      <alignment vertical="center"/>
      <protection hidden="1"/>
    </xf>
    <xf numFmtId="172" fontId="38" fillId="5" borderId="0" xfId="0" applyNumberFormat="1" applyFont="1" applyFill="1"/>
    <xf numFmtId="0" fontId="22" fillId="5" borderId="0" xfId="0" applyFont="1" applyFill="1" applyAlignment="1">
      <alignment horizontal="center"/>
    </xf>
    <xf numFmtId="3" fontId="22" fillId="5" borderId="0" xfId="0" applyNumberFormat="1" applyFont="1" applyFill="1" applyAlignment="1">
      <alignment horizontal="center"/>
    </xf>
    <xf numFmtId="0" fontId="6" fillId="5" borderId="0" xfId="0" applyFont="1" applyFill="1"/>
    <xf numFmtId="3" fontId="38" fillId="2" borderId="0" xfId="0" applyNumberFormat="1" applyFont="1" applyFill="1"/>
    <xf numFmtId="169" fontId="22" fillId="0" borderId="0" xfId="0" applyNumberFormat="1" applyFont="1"/>
    <xf numFmtId="0" fontId="6" fillId="2" borderId="2" xfId="0" quotePrefix="1" applyFont="1" applyFill="1" applyBorder="1" applyAlignment="1">
      <alignment horizontal="left"/>
    </xf>
    <xf numFmtId="3" fontId="38" fillId="2" borderId="2" xfId="0" applyNumberFormat="1" applyFont="1" applyFill="1" applyBorder="1" applyAlignment="1">
      <alignment horizontal="left"/>
    </xf>
    <xf numFmtId="0" fontId="22" fillId="8" borderId="1" xfId="0" applyFont="1" applyFill="1" applyBorder="1"/>
    <xf numFmtId="0" fontId="6" fillId="8" borderId="3" xfId="0" applyFont="1" applyFill="1" applyBorder="1"/>
    <xf numFmtId="0" fontId="6" fillId="8" borderId="4" xfId="0" applyFont="1" applyFill="1" applyBorder="1"/>
    <xf numFmtId="0" fontId="6" fillId="0" borderId="1" xfId="0" applyFont="1" applyBorder="1"/>
    <xf numFmtId="0" fontId="6" fillId="0" borderId="3" xfId="0" applyFont="1" applyBorder="1"/>
    <xf numFmtId="170" fontId="22" fillId="0" borderId="2" xfId="0" applyNumberFormat="1" applyFont="1" applyBorder="1" applyAlignment="1">
      <alignment horizontal="center" wrapText="1"/>
    </xf>
    <xf numFmtId="172" fontId="22" fillId="0" borderId="2" xfId="0" applyNumberFormat="1" applyFont="1" applyBorder="1" applyAlignment="1">
      <alignment horizontal="center"/>
    </xf>
    <xf numFmtId="172" fontId="22" fillId="0" borderId="3" xfId="0" applyNumberFormat="1" applyFont="1" applyBorder="1" applyAlignment="1">
      <alignment horizontal="center"/>
    </xf>
    <xf numFmtId="172" fontId="6" fillId="0" borderId="1" xfId="0" applyNumberFormat="1" applyFont="1" applyBorder="1"/>
    <xf numFmtId="172" fontId="6" fillId="0" borderId="2" xfId="0" applyNumberFormat="1" applyFont="1" applyBorder="1"/>
    <xf numFmtId="4" fontId="6" fillId="0" borderId="2" xfId="0" applyNumberFormat="1" applyFont="1" applyBorder="1"/>
    <xf numFmtId="4" fontId="6" fillId="0" borderId="3" xfId="0" applyNumberFormat="1" applyFont="1" applyBorder="1"/>
    <xf numFmtId="0" fontId="22" fillId="0" borderId="0" xfId="0" applyFont="1"/>
    <xf numFmtId="0" fontId="6" fillId="0" borderId="0" xfId="0" applyFont="1" applyAlignment="1">
      <alignment vertical="top" wrapText="1"/>
    </xf>
    <xf numFmtId="172" fontId="22" fillId="0" borderId="1" xfId="0" applyNumberFormat="1" applyFont="1" applyBorder="1"/>
    <xf numFmtId="172" fontId="22" fillId="0" borderId="2" xfId="0" applyNumberFormat="1" applyFont="1" applyBorder="1"/>
    <xf numFmtId="172" fontId="6" fillId="0" borderId="3" xfId="0" applyNumberFormat="1" applyFont="1" applyBorder="1"/>
    <xf numFmtId="0" fontId="6" fillId="0" borderId="2" xfId="0" applyFont="1" applyBorder="1"/>
    <xf numFmtId="168" fontId="22" fillId="0" borderId="0" xfId="0" applyNumberFormat="1" applyFont="1"/>
    <xf numFmtId="4" fontId="22" fillId="0" borderId="0" xfId="0" applyNumberFormat="1" applyFont="1"/>
    <xf numFmtId="172" fontId="22" fillId="0" borderId="14" xfId="0" applyNumberFormat="1" applyFont="1" applyBorder="1"/>
    <xf numFmtId="4" fontId="22" fillId="0" borderId="15" xfId="0" applyNumberFormat="1" applyFont="1" applyBorder="1"/>
    <xf numFmtId="0" fontId="22" fillId="0" borderId="1" xfId="0" applyFont="1" applyBorder="1"/>
    <xf numFmtId="4" fontId="22" fillId="0" borderId="2" xfId="0" applyNumberFormat="1" applyFont="1" applyBorder="1"/>
    <xf numFmtId="3" fontId="6" fillId="0" borderId="0" xfId="0" applyNumberFormat="1" applyFont="1" applyAlignment="1">
      <alignment vertical="center"/>
    </xf>
    <xf numFmtId="4" fontId="22" fillId="8" borderId="2" xfId="0" applyNumberFormat="1" applyFont="1" applyFill="1" applyBorder="1"/>
    <xf numFmtId="0" fontId="6" fillId="2" borderId="0" xfId="0" quotePrefix="1" applyFont="1" applyFill="1" applyAlignment="1">
      <alignment horizontal="left"/>
    </xf>
    <xf numFmtId="0" fontId="22" fillId="6" borderId="13" xfId="8" applyFont="1" applyFill="1" applyBorder="1"/>
    <xf numFmtId="0" fontId="6" fillId="6" borderId="5" xfId="0" applyFont="1" applyFill="1" applyBorder="1"/>
    <xf numFmtId="0" fontId="6" fillId="6" borderId="3" xfId="0" applyFont="1" applyFill="1" applyBorder="1"/>
    <xf numFmtId="0" fontId="6" fillId="6" borderId="4" xfId="0" applyFont="1" applyFill="1" applyBorder="1"/>
    <xf numFmtId="0" fontId="22" fillId="9" borderId="3" xfId="0" applyFont="1" applyFill="1" applyBorder="1"/>
    <xf numFmtId="169" fontId="6" fillId="9" borderId="2" xfId="0" applyNumberFormat="1" applyFont="1" applyFill="1" applyBorder="1"/>
    <xf numFmtId="169" fontId="6" fillId="9" borderId="3" xfId="0" applyNumberFormat="1" applyFont="1" applyFill="1" applyBorder="1"/>
    <xf numFmtId="169" fontId="6" fillId="9" borderId="4" xfId="0" applyNumberFormat="1" applyFont="1" applyFill="1" applyBorder="1"/>
    <xf numFmtId="0" fontId="22" fillId="9" borderId="6" xfId="0" applyFont="1" applyFill="1" applyBorder="1"/>
    <xf numFmtId="0" fontId="22" fillId="9" borderId="5" xfId="0" applyFont="1" applyFill="1" applyBorder="1"/>
    <xf numFmtId="169" fontId="6" fillId="9" borderId="13" xfId="0" applyNumberFormat="1" applyFont="1" applyFill="1" applyBorder="1"/>
    <xf numFmtId="169" fontId="6" fillId="9" borderId="5" xfId="0" applyNumberFormat="1" applyFont="1" applyFill="1" applyBorder="1"/>
    <xf numFmtId="169" fontId="6" fillId="9" borderId="12" xfId="0" applyNumberFormat="1" applyFont="1" applyFill="1" applyBorder="1"/>
    <xf numFmtId="0" fontId="22" fillId="6" borderId="1" xfId="0" applyFont="1" applyFill="1" applyBorder="1"/>
    <xf numFmtId="0" fontId="22" fillId="6" borderId="3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right"/>
      <protection locked="0"/>
    </xf>
    <xf numFmtId="17" fontId="6" fillId="0" borderId="0" xfId="0" applyNumberFormat="1" applyFont="1" applyAlignment="1" applyProtection="1">
      <alignment horizontal="left"/>
      <protection locked="0"/>
    </xf>
    <xf numFmtId="169" fontId="6" fillId="0" borderId="0" xfId="0" applyNumberFormat="1" applyFont="1"/>
    <xf numFmtId="3" fontId="32" fillId="9" borderId="3" xfId="0" applyNumberFormat="1" applyFont="1" applyFill="1" applyBorder="1"/>
    <xf numFmtId="0" fontId="6" fillId="9" borderId="3" xfId="0" applyFont="1" applyFill="1" applyBorder="1"/>
    <xf numFmtId="10" fontId="11" fillId="4" borderId="2" xfId="0" applyNumberFormat="1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Continuous"/>
    </xf>
    <xf numFmtId="9" fontId="32" fillId="9" borderId="1" xfId="0" applyNumberFormat="1" applyFont="1" applyFill="1" applyBorder="1" applyAlignment="1">
      <alignment horizontal="centerContinuous"/>
    </xf>
    <xf numFmtId="9" fontId="32" fillId="9" borderId="4" xfId="0" applyNumberFormat="1" applyFont="1" applyFill="1" applyBorder="1" applyAlignment="1">
      <alignment horizontal="centerContinuous"/>
    </xf>
    <xf numFmtId="0" fontId="12" fillId="11" borderId="1" xfId="0" applyFont="1" applyFill="1" applyBorder="1" applyProtection="1">
      <protection locked="0"/>
    </xf>
    <xf numFmtId="0" fontId="12" fillId="11" borderId="4" xfId="0" applyFont="1" applyFill="1" applyBorder="1" applyProtection="1">
      <protection locked="0"/>
    </xf>
    <xf numFmtId="0" fontId="11" fillId="4" borderId="1" xfId="0" applyFont="1" applyFill="1" applyBorder="1" applyProtection="1">
      <protection locked="0"/>
    </xf>
    <xf numFmtId="0" fontId="11" fillId="4" borderId="3" xfId="0" applyFont="1" applyFill="1" applyBorder="1" applyProtection="1">
      <protection locked="0"/>
    </xf>
    <xf numFmtId="0" fontId="11" fillId="4" borderId="4" xfId="0" applyFont="1" applyFill="1" applyBorder="1" applyProtection="1">
      <protection locked="0"/>
    </xf>
    <xf numFmtId="0" fontId="22" fillId="2" borderId="1" xfId="0" applyFont="1" applyFill="1" applyBorder="1" applyAlignment="1" applyProtection="1">
      <alignment horizontal="centerContinuous" vertical="center"/>
      <protection locked="0"/>
    </xf>
    <xf numFmtId="0" fontId="10" fillId="2" borderId="3" xfId="0" applyFont="1" applyFill="1" applyBorder="1" applyAlignment="1" applyProtection="1">
      <alignment horizontal="centerContinuous" vertical="center"/>
      <protection locked="0"/>
    </xf>
    <xf numFmtId="0" fontId="10" fillId="2" borderId="4" xfId="0" applyFont="1" applyFill="1" applyBorder="1" applyAlignment="1" applyProtection="1">
      <alignment horizontal="centerContinuous" vertical="center"/>
      <protection locked="0"/>
    </xf>
    <xf numFmtId="0" fontId="17" fillId="2" borderId="2" xfId="0" applyFont="1" applyFill="1" applyBorder="1" applyAlignment="1" applyProtection="1">
      <alignment horizontal="center" vertical="center"/>
      <protection locked="0"/>
    </xf>
    <xf numFmtId="0" fontId="17" fillId="2" borderId="2" xfId="0" applyFont="1" applyFill="1" applyBorder="1" applyAlignment="1" applyProtection="1">
      <alignment horizontal="center" vertical="center" wrapText="1"/>
      <protection locked="0"/>
    </xf>
    <xf numFmtId="14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vertical="center"/>
      <protection locked="0"/>
    </xf>
    <xf numFmtId="14" fontId="15" fillId="2" borderId="1" xfId="0" applyNumberFormat="1" applyFont="1" applyFill="1" applyBorder="1" applyAlignment="1" applyProtection="1">
      <alignment horizontal="center" vertical="center"/>
      <protection locked="0"/>
    </xf>
    <xf numFmtId="14" fontId="15" fillId="2" borderId="2" xfId="0" applyNumberFormat="1" applyFont="1" applyFill="1" applyBorder="1" applyAlignment="1" applyProtection="1">
      <alignment horizontal="center" vertical="center"/>
      <protection locked="0"/>
    </xf>
    <xf numFmtId="4" fontId="11" fillId="11" borderId="3" xfId="0" applyNumberFormat="1" applyFont="1" applyFill="1" applyBorder="1" applyAlignment="1">
      <alignment horizontal="center" vertical="center"/>
    </xf>
    <xf numFmtId="168" fontId="20" fillId="11" borderId="4" xfId="0" applyNumberFormat="1" applyFont="1" applyFill="1" applyBorder="1" applyAlignment="1">
      <alignment horizontal="center" vertical="center"/>
    </xf>
    <xf numFmtId="168" fontId="11" fillId="4" borderId="2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 applyProtection="1">
      <alignment horizontal="left" vertical="center"/>
      <protection locked="0"/>
    </xf>
    <xf numFmtId="10" fontId="21" fillId="9" borderId="2" xfId="0" applyNumberFormat="1" applyFont="1" applyFill="1" applyBorder="1" applyAlignment="1">
      <alignment horizontal="center" vertical="center"/>
    </xf>
    <xf numFmtId="172" fontId="11" fillId="4" borderId="2" xfId="0" applyNumberFormat="1" applyFont="1" applyFill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locked="0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>
      <alignment horizontal="left" vertical="center"/>
    </xf>
    <xf numFmtId="169" fontId="11" fillId="4" borderId="2" xfId="0" applyNumberFormat="1" applyFont="1" applyFill="1" applyBorder="1" applyAlignment="1" applyProtection="1">
      <alignment horizontal="center" vertical="center"/>
      <protection hidden="1"/>
    </xf>
    <xf numFmtId="0" fontId="12" fillId="5" borderId="47" xfId="0" applyFont="1" applyFill="1" applyBorder="1" applyAlignment="1" applyProtection="1">
      <alignment horizontal="left" vertical="center"/>
      <protection locked="0"/>
    </xf>
    <xf numFmtId="0" fontId="12" fillId="2" borderId="48" xfId="0" applyFont="1" applyFill="1" applyBorder="1" applyAlignment="1" applyProtection="1">
      <alignment horizontal="center" vertical="center"/>
      <protection locked="0"/>
    </xf>
    <xf numFmtId="0" fontId="12" fillId="2" borderId="41" xfId="0" applyFont="1" applyFill="1" applyBorder="1" applyAlignment="1" applyProtection="1">
      <alignment horizontal="center" vertical="center"/>
      <protection locked="0"/>
    </xf>
    <xf numFmtId="172" fontId="11" fillId="4" borderId="47" xfId="0" applyNumberFormat="1" applyFont="1" applyFill="1" applyBorder="1" applyAlignment="1" applyProtection="1">
      <alignment horizontal="center" vertical="center"/>
      <protection hidden="1"/>
    </xf>
    <xf numFmtId="0" fontId="10" fillId="5" borderId="7" xfId="0" applyFont="1" applyFill="1" applyBorder="1" applyAlignment="1" applyProtection="1">
      <alignment horizontal="left" vertical="center"/>
      <protection locked="0"/>
    </xf>
    <xf numFmtId="169" fontId="11" fillId="4" borderId="8" xfId="0" applyNumberFormat="1" applyFont="1" applyFill="1" applyBorder="1" applyAlignment="1" applyProtection="1">
      <alignment horizontal="center" vertical="center"/>
      <protection hidden="1"/>
    </xf>
    <xf numFmtId="172" fontId="11" fillId="4" borderId="8" xfId="0" applyNumberFormat="1" applyFont="1" applyFill="1" applyBorder="1" applyAlignment="1" applyProtection="1">
      <alignment horizontal="center" vertical="center"/>
      <protection hidden="1"/>
    </xf>
    <xf numFmtId="0" fontId="12" fillId="11" borderId="0" xfId="0" applyFont="1" applyFill="1"/>
    <xf numFmtId="0" fontId="12" fillId="11" borderId="0" xfId="0" applyFont="1" applyFill="1" applyProtection="1">
      <protection locked="0"/>
    </xf>
    <xf numFmtId="0" fontId="11" fillId="11" borderId="0" xfId="0" applyFont="1" applyFill="1" applyProtection="1">
      <protection locked="0"/>
    </xf>
    <xf numFmtId="0" fontId="14" fillId="11" borderId="0" xfId="0" applyFont="1" applyFill="1" applyAlignment="1" applyProtection="1">
      <alignment horizontal="centerContinuous" vertical="center"/>
      <protection locked="0"/>
    </xf>
    <xf numFmtId="0" fontId="14" fillId="11" borderId="0" xfId="0" applyFont="1" applyFill="1" applyAlignment="1" applyProtection="1">
      <alignment horizontal="center" vertical="center"/>
      <protection locked="0"/>
    </xf>
    <xf numFmtId="0" fontId="10" fillId="11" borderId="0" xfId="0" applyFont="1" applyFill="1" applyAlignment="1" applyProtection="1">
      <alignment horizontal="left"/>
      <protection locked="0"/>
    </xf>
    <xf numFmtId="49" fontId="18" fillId="11" borderId="0" xfId="0" applyNumberFormat="1" applyFont="1" applyFill="1" applyAlignment="1" applyProtection="1">
      <alignment horizontal="center"/>
      <protection locked="0"/>
    </xf>
    <xf numFmtId="0" fontId="15" fillId="11" borderId="0" xfId="0" applyFont="1" applyFill="1" applyAlignment="1" applyProtection="1">
      <alignment horizontal="center" vertical="center" wrapText="1"/>
      <protection locked="0"/>
    </xf>
    <xf numFmtId="0" fontId="12" fillId="11" borderId="0" xfId="0" applyFont="1" applyFill="1" applyAlignment="1" applyProtection="1">
      <alignment vertical="center"/>
      <protection locked="0"/>
    </xf>
    <xf numFmtId="10" fontId="11" fillId="11" borderId="0" xfId="0" applyNumberFormat="1" applyFont="1" applyFill="1" applyAlignment="1">
      <alignment vertical="center"/>
    </xf>
    <xf numFmtId="0" fontId="12" fillId="11" borderId="0" xfId="0" applyFont="1" applyFill="1" applyAlignment="1">
      <alignment vertical="center"/>
    </xf>
    <xf numFmtId="0" fontId="10" fillId="11" borderId="0" xfId="0" applyFont="1" applyFill="1" applyProtection="1">
      <protection locked="0"/>
    </xf>
    <xf numFmtId="0" fontId="15" fillId="11" borderId="0" xfId="0" applyFont="1" applyFill="1" applyAlignment="1" applyProtection="1">
      <alignment horizontal="center"/>
      <protection locked="0"/>
    </xf>
    <xf numFmtId="0" fontId="12" fillId="11" borderId="0" xfId="0" applyFont="1" applyFill="1" applyAlignment="1" applyProtection="1">
      <alignment horizontal="centerContinuous" vertical="top" wrapText="1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179" fontId="12" fillId="9" borderId="18" xfId="0" applyNumberFormat="1" applyFont="1" applyFill="1" applyBorder="1" applyAlignment="1">
      <alignment horizontal="center" vertical="center"/>
    </xf>
    <xf numFmtId="179" fontId="12" fillId="9" borderId="40" xfId="0" applyNumberFormat="1" applyFont="1" applyFill="1" applyBorder="1" applyAlignment="1">
      <alignment horizontal="center" vertical="center"/>
    </xf>
    <xf numFmtId="179" fontId="12" fillId="10" borderId="38" xfId="12" applyNumberFormat="1" applyFont="1" applyFill="1" applyBorder="1" applyAlignment="1" applyProtection="1">
      <alignment horizontal="center" vertical="center"/>
      <protection locked="0"/>
    </xf>
    <xf numFmtId="179" fontId="12" fillId="10" borderId="29" xfId="12" applyNumberFormat="1" applyFont="1" applyFill="1" applyBorder="1" applyAlignment="1" applyProtection="1">
      <alignment horizontal="center" vertical="center"/>
      <protection locked="0"/>
    </xf>
    <xf numFmtId="179" fontId="12" fillId="10" borderId="18" xfId="12" applyNumberFormat="1" applyFont="1" applyFill="1" applyBorder="1" applyAlignment="1" applyProtection="1">
      <alignment horizontal="center" vertical="center"/>
      <protection locked="0"/>
    </xf>
    <xf numFmtId="179" fontId="12" fillId="9" borderId="29" xfId="12" applyNumberFormat="1" applyFont="1" applyFill="1" applyBorder="1" applyAlignment="1">
      <alignment horizontal="center" vertical="center"/>
    </xf>
    <xf numFmtId="179" fontId="12" fillId="9" borderId="38" xfId="0" applyNumberFormat="1" applyFont="1" applyFill="1" applyBorder="1" applyAlignment="1">
      <alignment horizontal="center" vertical="center"/>
    </xf>
    <xf numFmtId="179" fontId="12" fillId="9" borderId="30" xfId="0" applyNumberFormat="1" applyFont="1" applyFill="1" applyBorder="1" applyAlignment="1">
      <alignment horizontal="center" vertical="center"/>
    </xf>
    <xf numFmtId="179" fontId="12" fillId="9" borderId="3" xfId="0" applyNumberFormat="1" applyFont="1" applyFill="1" applyBorder="1" applyAlignment="1">
      <alignment horizontal="center" vertical="center"/>
    </xf>
    <xf numFmtId="179" fontId="12" fillId="10" borderId="27" xfId="12" applyNumberFormat="1" applyFont="1" applyFill="1" applyBorder="1" applyAlignment="1" applyProtection="1">
      <alignment horizontal="center" vertical="center"/>
      <protection locked="0"/>
    </xf>
    <xf numFmtId="179" fontId="12" fillId="10" borderId="30" xfId="12" applyNumberFormat="1" applyFont="1" applyFill="1" applyBorder="1" applyAlignment="1" applyProtection="1">
      <alignment horizontal="center" vertical="center"/>
      <protection locked="0"/>
    </xf>
    <xf numFmtId="179" fontId="12" fillId="9" borderId="27" xfId="12" applyNumberFormat="1" applyFont="1" applyFill="1" applyBorder="1" applyAlignment="1">
      <alignment horizontal="center" vertical="center"/>
    </xf>
    <xf numFmtId="179" fontId="12" fillId="9" borderId="37" xfId="0" applyNumberFormat="1" applyFont="1" applyFill="1" applyBorder="1" applyAlignment="1">
      <alignment horizontal="center" vertical="center"/>
    </xf>
    <xf numFmtId="179" fontId="12" fillId="9" borderId="45" xfId="0" applyNumberFormat="1" applyFont="1" applyFill="1" applyBorder="1" applyAlignment="1">
      <alignment horizontal="center" vertical="center"/>
    </xf>
    <xf numFmtId="179" fontId="12" fillId="9" borderId="5" xfId="0" applyNumberFormat="1" applyFont="1" applyFill="1" applyBorder="1" applyAlignment="1">
      <alignment horizontal="center" vertical="center"/>
    </xf>
    <xf numFmtId="179" fontId="12" fillId="10" borderId="45" xfId="12" applyNumberFormat="1" applyFont="1" applyFill="1" applyBorder="1" applyAlignment="1" applyProtection="1">
      <alignment horizontal="center" vertical="center"/>
      <protection locked="0"/>
    </xf>
    <xf numFmtId="179" fontId="12" fillId="10" borderId="46" xfId="12" applyNumberFormat="1" applyFont="1" applyFill="1" applyBorder="1" applyAlignment="1" applyProtection="1">
      <alignment horizontal="center" vertical="center"/>
      <protection locked="0"/>
    </xf>
    <xf numFmtId="179" fontId="12" fillId="9" borderId="46" xfId="12" applyNumberFormat="1" applyFont="1" applyFill="1" applyBorder="1" applyAlignment="1">
      <alignment horizontal="center" vertical="center"/>
    </xf>
    <xf numFmtId="180" fontId="21" fillId="4" borderId="4" xfId="12" applyNumberFormat="1" applyFont="1" applyFill="1" applyBorder="1" applyAlignment="1">
      <alignment horizontal="center"/>
    </xf>
    <xf numFmtId="180" fontId="21" fillId="4" borderId="2" xfId="12" applyNumberFormat="1" applyFont="1" applyFill="1" applyBorder="1" applyAlignment="1">
      <alignment horizontal="center"/>
    </xf>
    <xf numFmtId="180" fontId="21" fillId="11" borderId="2" xfId="12" applyNumberFormat="1" applyFont="1" applyFill="1" applyBorder="1" applyAlignment="1">
      <alignment horizontal="center"/>
    </xf>
    <xf numFmtId="180" fontId="21" fillId="9" borderId="4" xfId="12" applyNumberFormat="1" applyFont="1" applyFill="1" applyBorder="1" applyAlignment="1">
      <alignment horizontal="center"/>
    </xf>
    <xf numFmtId="0" fontId="12" fillId="11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0" fillId="9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7" fillId="11" borderId="4" xfId="0" applyFont="1" applyFill="1" applyBorder="1" applyAlignment="1">
      <alignment horizontal="right" vertical="center"/>
    </xf>
    <xf numFmtId="0" fontId="21" fillId="9" borderId="2" xfId="0" applyFont="1" applyFill="1" applyBorder="1" applyAlignment="1" applyProtection="1">
      <alignment horizontal="center" vertical="center"/>
      <protection locked="0"/>
    </xf>
    <xf numFmtId="3" fontId="21" fillId="9" borderId="2" xfId="0" applyNumberFormat="1" applyFont="1" applyFill="1" applyBorder="1" applyAlignment="1">
      <alignment horizontal="center" vertical="center"/>
    </xf>
    <xf numFmtId="2" fontId="10" fillId="9" borderId="2" xfId="0" applyNumberFormat="1" applyFont="1" applyFill="1" applyBorder="1" applyAlignment="1" applyProtection="1">
      <alignment horizontal="center" vertical="center"/>
      <protection locked="0"/>
    </xf>
    <xf numFmtId="3" fontId="10" fillId="10" borderId="2" xfId="0" applyNumberFormat="1" applyFont="1" applyFill="1" applyBorder="1" applyAlignment="1">
      <alignment horizontal="center" vertical="center"/>
    </xf>
    <xf numFmtId="0" fontId="10" fillId="11" borderId="0" xfId="0" applyFont="1" applyFill="1" applyAlignment="1" applyProtection="1">
      <alignment horizontal="left" vertical="center"/>
      <protection locked="0"/>
    </xf>
    <xf numFmtId="0" fontId="12" fillId="2" borderId="1" xfId="0" applyFont="1" applyFill="1" applyBorder="1" applyAlignment="1" applyProtection="1">
      <alignment horizontal="left" vertical="center"/>
      <protection locked="0"/>
    </xf>
    <xf numFmtId="166" fontId="10" fillId="9" borderId="2" xfId="4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166" fontId="10" fillId="11" borderId="0" xfId="4" applyNumberFormat="1" applyFont="1" applyFill="1" applyBorder="1" applyAlignment="1" applyProtection="1">
      <alignment horizontal="right" vertical="center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180" fontId="11" fillId="4" borderId="2" xfId="4" applyNumberFormat="1" applyFont="1" applyFill="1" applyBorder="1" applyAlignment="1" applyProtection="1">
      <alignment horizontal="center" vertical="center"/>
    </xf>
    <xf numFmtId="168" fontId="20" fillId="9" borderId="1" xfId="0" applyNumberFormat="1" applyFont="1" applyFill="1" applyBorder="1" applyAlignment="1">
      <alignment horizontal="center" vertical="center"/>
    </xf>
    <xf numFmtId="168" fontId="11" fillId="4" borderId="1" xfId="0" applyNumberFormat="1" applyFont="1" applyFill="1" applyBorder="1" applyAlignment="1">
      <alignment horizontal="center" vertical="center"/>
    </xf>
    <xf numFmtId="10" fontId="11" fillId="11" borderId="14" xfId="0" applyNumberFormat="1" applyFont="1" applyFill="1" applyBorder="1" applyAlignment="1">
      <alignment vertical="center"/>
    </xf>
    <xf numFmtId="168" fontId="9" fillId="11" borderId="1" xfId="17" applyNumberFormat="1" applyFont="1" applyFill="1" applyBorder="1" applyAlignment="1">
      <alignment horizontal="right" vertical="center"/>
    </xf>
    <xf numFmtId="0" fontId="12" fillId="11" borderId="0" xfId="0" applyFont="1" applyFill="1" applyAlignment="1" applyProtection="1">
      <alignment horizontal="left" vertical="center"/>
      <protection locked="0"/>
    </xf>
    <xf numFmtId="1" fontId="10" fillId="11" borderId="0" xfId="0" applyNumberFormat="1" applyFont="1" applyFill="1" applyAlignment="1" applyProtection="1">
      <alignment horizontal="centerContinuous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180" fontId="11" fillId="4" borderId="2" xfId="0" applyNumberFormat="1" applyFont="1" applyFill="1" applyBorder="1" applyAlignment="1">
      <alignment horizontal="center" vertical="center"/>
    </xf>
    <xf numFmtId="0" fontId="46" fillId="0" borderId="0" xfId="0" applyFont="1"/>
    <xf numFmtId="0" fontId="46" fillId="0" borderId="0" xfId="0" applyFont="1" applyAlignment="1">
      <alignment vertical="center"/>
    </xf>
    <xf numFmtId="14" fontId="15" fillId="0" borderId="2" xfId="0" applyNumberFormat="1" applyFont="1" applyBorder="1" applyAlignment="1" applyProtection="1">
      <alignment horizontal="center" vertical="center" wrapText="1"/>
      <protection locked="0"/>
    </xf>
    <xf numFmtId="181" fontId="21" fillId="9" borderId="2" xfId="0" applyNumberFormat="1" applyFont="1" applyFill="1" applyBorder="1" applyAlignment="1" applyProtection="1">
      <alignment horizontal="center" vertical="center"/>
      <protection locked="0"/>
    </xf>
    <xf numFmtId="180" fontId="10" fillId="10" borderId="2" xfId="4" applyNumberFormat="1" applyFont="1" applyFill="1" applyBorder="1" applyAlignment="1" applyProtection="1">
      <alignment horizontal="center" vertical="center"/>
    </xf>
    <xf numFmtId="178" fontId="12" fillId="2" borderId="3" xfId="12" applyFont="1" applyFill="1" applyBorder="1" applyAlignment="1" applyProtection="1">
      <alignment horizontal="right"/>
      <protection locked="0"/>
    </xf>
    <xf numFmtId="0" fontId="12" fillId="0" borderId="4" xfId="0" applyFont="1" applyBorder="1"/>
    <xf numFmtId="170" fontId="22" fillId="10" borderId="2" xfId="0" applyNumberFormat="1" applyFont="1" applyFill="1" applyBorder="1" applyProtection="1">
      <protection locked="0"/>
    </xf>
    <xf numFmtId="170" fontId="13" fillId="10" borderId="2" xfId="0" applyNumberFormat="1" applyFont="1" applyFill="1" applyBorder="1"/>
    <xf numFmtId="180" fontId="11" fillId="9" borderId="2" xfId="12" applyNumberFormat="1" applyFont="1" applyFill="1" applyBorder="1" applyAlignment="1">
      <alignment horizontal="center"/>
    </xf>
    <xf numFmtId="9" fontId="12" fillId="10" borderId="2" xfId="12" applyNumberFormat="1" applyFont="1" applyFill="1" applyBorder="1" applyAlignment="1" applyProtection="1">
      <alignment horizontal="center"/>
      <protection locked="0"/>
    </xf>
    <xf numFmtId="0" fontId="6" fillId="11" borderId="13" xfId="0" applyFont="1" applyFill="1" applyBorder="1" applyAlignment="1">
      <alignment vertical="center"/>
    </xf>
    <xf numFmtId="10" fontId="22" fillId="10" borderId="2" xfId="0" applyNumberFormat="1" applyFont="1" applyFill="1" applyBorder="1" applyAlignment="1" applyProtection="1">
      <alignment vertical="center"/>
      <protection locked="0"/>
    </xf>
    <xf numFmtId="0" fontId="47" fillId="11" borderId="0" xfId="11" applyFont="1" applyFill="1" applyAlignment="1" applyProtection="1">
      <alignment horizontal="center" wrapText="1"/>
      <protection locked="0"/>
    </xf>
    <xf numFmtId="0" fontId="47" fillId="0" borderId="0" xfId="11" applyFont="1" applyAlignment="1" applyProtection="1">
      <alignment horizontal="center" wrapText="1"/>
      <protection locked="0"/>
    </xf>
    <xf numFmtId="2" fontId="47" fillId="11" borderId="0" xfId="11" applyNumberFormat="1" applyFont="1" applyFill="1" applyAlignment="1" applyProtection="1">
      <alignment horizontal="center"/>
      <protection locked="0"/>
    </xf>
    <xf numFmtId="0" fontId="47" fillId="11" borderId="0" xfId="11" applyFont="1" applyFill="1" applyAlignment="1" applyProtection="1">
      <alignment horizontal="center"/>
      <protection locked="0"/>
    </xf>
    <xf numFmtId="0" fontId="47" fillId="0" borderId="0" xfId="11" applyFont="1" applyAlignment="1" applyProtection="1">
      <alignment horizontal="center"/>
      <protection locked="0"/>
    </xf>
    <xf numFmtId="0" fontId="47" fillId="11" borderId="0" xfId="11" applyFont="1" applyFill="1" applyProtection="1">
      <protection locked="0"/>
    </xf>
    <xf numFmtId="0" fontId="47" fillId="0" borderId="0" xfId="11" applyFont="1" applyProtection="1">
      <protection locked="0"/>
    </xf>
    <xf numFmtId="0" fontId="22" fillId="11" borderId="4" xfId="0" applyFont="1" applyFill="1" applyBorder="1"/>
    <xf numFmtId="49" fontId="6" fillId="2" borderId="2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39" fillId="11" borderId="0" xfId="11" applyFont="1" applyFill="1" applyAlignment="1" applyProtection="1">
      <alignment horizontal="center"/>
      <protection locked="0"/>
    </xf>
    <xf numFmtId="181" fontId="11" fillId="4" borderId="2" xfId="0" applyNumberFormat="1" applyFont="1" applyFill="1" applyBorder="1" applyAlignment="1">
      <alignment horizontal="center" vertical="center"/>
    </xf>
    <xf numFmtId="0" fontId="48" fillId="0" borderId="0" xfId="0" applyFont="1"/>
    <xf numFmtId="2" fontId="48" fillId="0" borderId="0" xfId="0" applyNumberFormat="1" applyFont="1"/>
    <xf numFmtId="169" fontId="41" fillId="4" borderId="1" xfId="0" applyNumberFormat="1" applyFont="1" applyFill="1" applyBorder="1" applyAlignment="1">
      <alignment horizontal="center" vertical="center"/>
    </xf>
    <xf numFmtId="169" fontId="41" fillId="4" borderId="4" xfId="0" applyNumberFormat="1" applyFont="1" applyFill="1" applyBorder="1" applyAlignment="1">
      <alignment horizontal="center" vertical="center"/>
    </xf>
    <xf numFmtId="169" fontId="13" fillId="4" borderId="1" xfId="0" applyNumberFormat="1" applyFont="1" applyFill="1" applyBorder="1" applyAlignment="1">
      <alignment horizontal="center" vertical="center"/>
    </xf>
    <xf numFmtId="169" fontId="13" fillId="4" borderId="3" xfId="0" applyNumberFormat="1" applyFont="1" applyFill="1" applyBorder="1" applyAlignment="1">
      <alignment horizontal="center" vertical="center"/>
    </xf>
    <xf numFmtId="169" fontId="22" fillId="4" borderId="1" xfId="0" applyNumberFormat="1" applyFont="1" applyFill="1" applyBorder="1" applyAlignment="1">
      <alignment horizontal="center" vertical="center"/>
    </xf>
    <xf numFmtId="169" fontId="22" fillId="4" borderId="4" xfId="0" applyNumberFormat="1" applyFont="1" applyFill="1" applyBorder="1" applyAlignment="1">
      <alignment horizontal="center" vertical="center"/>
    </xf>
    <xf numFmtId="169" fontId="22" fillId="3" borderId="2" xfId="0" applyNumberFormat="1" applyFont="1" applyFill="1" applyBorder="1" applyAlignment="1" applyProtection="1">
      <alignment horizontal="center" vertical="center"/>
      <protection locked="0"/>
    </xf>
    <xf numFmtId="169" fontId="6" fillId="3" borderId="1" xfId="0" applyNumberFormat="1" applyFont="1" applyFill="1" applyBorder="1" applyAlignment="1" applyProtection="1">
      <alignment horizontal="center" vertical="center"/>
      <protection locked="0"/>
    </xf>
    <xf numFmtId="10" fontId="13" fillId="4" borderId="1" xfId="0" applyNumberFormat="1" applyFont="1" applyFill="1" applyBorder="1" applyAlignment="1">
      <alignment horizontal="center" vertical="center"/>
    </xf>
    <xf numFmtId="10" fontId="13" fillId="4" borderId="4" xfId="0" applyNumberFormat="1" applyFont="1" applyFill="1" applyBorder="1" applyAlignment="1">
      <alignment horizontal="center" vertical="center"/>
    </xf>
    <xf numFmtId="169" fontId="22" fillId="4" borderId="6" xfId="0" applyNumberFormat="1" applyFont="1" applyFill="1" applyBorder="1" applyAlignment="1">
      <alignment horizontal="center" vertical="center" wrapText="1"/>
    </xf>
    <xf numFmtId="169" fontId="22" fillId="4" borderId="12" xfId="0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0" fontId="12" fillId="10" borderId="2" xfId="0" applyNumberFormat="1" applyFont="1" applyFill="1" applyBorder="1" applyAlignment="1" applyProtection="1">
      <alignment horizontal="center" vertical="center"/>
      <protection locked="0"/>
    </xf>
    <xf numFmtId="0" fontId="12" fillId="10" borderId="2" xfId="0" applyFont="1" applyFill="1" applyBorder="1" applyAlignment="1" applyProtection="1">
      <alignment horizontal="center" vertical="center"/>
      <protection locked="0"/>
    </xf>
    <xf numFmtId="0" fontId="38" fillId="3" borderId="1" xfId="0" applyFont="1" applyFill="1" applyBorder="1" applyAlignment="1" applyProtection="1">
      <alignment horizontal="left" vertical="center"/>
      <protection locked="0"/>
    </xf>
    <xf numFmtId="0" fontId="38" fillId="3" borderId="3" xfId="0" applyFont="1" applyFill="1" applyBorder="1" applyAlignment="1" applyProtection="1">
      <alignment horizontal="left" vertical="center"/>
      <protection locked="0"/>
    </xf>
    <xf numFmtId="0" fontId="38" fillId="3" borderId="4" xfId="0" applyFont="1" applyFill="1" applyBorder="1" applyAlignment="1" applyProtection="1">
      <alignment horizontal="left" vertical="center"/>
      <protection locked="0"/>
    </xf>
    <xf numFmtId="14" fontId="38" fillId="3" borderId="1" xfId="0" applyNumberFormat="1" applyFont="1" applyFill="1" applyBorder="1" applyAlignment="1" applyProtection="1">
      <alignment horizontal="center" vertical="center"/>
      <protection locked="0"/>
    </xf>
    <xf numFmtId="14" fontId="38" fillId="3" borderId="3" xfId="0" applyNumberFormat="1" applyFont="1" applyFill="1" applyBorder="1" applyAlignment="1" applyProtection="1">
      <alignment horizontal="center" vertical="center"/>
      <protection locked="0"/>
    </xf>
    <xf numFmtId="14" fontId="38" fillId="3" borderId="4" xfId="0" applyNumberFormat="1" applyFont="1" applyFill="1" applyBorder="1" applyAlignment="1" applyProtection="1">
      <alignment horizontal="center" vertical="center"/>
      <protection locked="0"/>
    </xf>
    <xf numFmtId="169" fontId="22" fillId="3" borderId="17" xfId="0" applyNumberFormat="1" applyFont="1" applyFill="1" applyBorder="1" applyAlignment="1" applyProtection="1">
      <alignment horizontal="center" vertical="center"/>
      <protection locked="0"/>
    </xf>
    <xf numFmtId="169" fontId="6" fillId="3" borderId="17" xfId="0" applyNumberFormat="1" applyFont="1" applyFill="1" applyBorder="1" applyAlignment="1" applyProtection="1">
      <alignment horizontal="center" vertical="center"/>
      <protection locked="0"/>
    </xf>
    <xf numFmtId="169" fontId="22" fillId="3" borderId="17" xfId="0" applyNumberFormat="1" applyFont="1" applyFill="1" applyBorder="1" applyAlignment="1">
      <alignment horizontal="center" vertical="center"/>
    </xf>
    <xf numFmtId="169" fontId="6" fillId="3" borderId="17" xfId="0" applyNumberFormat="1" applyFont="1" applyFill="1" applyBorder="1" applyAlignment="1">
      <alignment horizontal="center" vertical="center"/>
    </xf>
    <xf numFmtId="169" fontId="19" fillId="3" borderId="1" xfId="0" applyNumberFormat="1" applyFont="1" applyFill="1" applyBorder="1" applyAlignment="1" applyProtection="1">
      <alignment horizontal="center" vertical="center"/>
      <protection locked="0"/>
    </xf>
    <xf numFmtId="169" fontId="19" fillId="3" borderId="3" xfId="0" applyNumberFormat="1" applyFont="1" applyFill="1" applyBorder="1" applyAlignment="1" applyProtection="1">
      <alignment horizontal="center" vertical="center"/>
      <protection locked="0"/>
    </xf>
    <xf numFmtId="169" fontId="19" fillId="3" borderId="6" xfId="0" applyNumberFormat="1" applyFont="1" applyFill="1" applyBorder="1" applyAlignment="1" applyProtection="1">
      <alignment horizontal="center" vertical="center"/>
      <protection locked="0"/>
    </xf>
    <xf numFmtId="169" fontId="19" fillId="3" borderId="5" xfId="0" applyNumberFormat="1" applyFont="1" applyFill="1" applyBorder="1" applyAlignment="1" applyProtection="1">
      <alignment horizontal="center" vertical="center"/>
      <protection locked="0"/>
    </xf>
    <xf numFmtId="169" fontId="6" fillId="4" borderId="4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2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38" fillId="3" borderId="6" xfId="0" applyFont="1" applyFill="1" applyBorder="1" applyAlignment="1" applyProtection="1">
      <alignment vertical="center"/>
      <protection locked="0"/>
    </xf>
    <xf numFmtId="0" fontId="12" fillId="3" borderId="5" xfId="0" applyFont="1" applyFill="1" applyBorder="1" applyAlignment="1" applyProtection="1">
      <alignment vertical="center"/>
      <protection locked="0"/>
    </xf>
    <xf numFmtId="0" fontId="12" fillId="3" borderId="12" xfId="0" applyFont="1" applyFill="1" applyBorder="1" applyAlignment="1" applyProtection="1">
      <alignment vertical="center"/>
      <protection locked="0"/>
    </xf>
    <xf numFmtId="0" fontId="38" fillId="3" borderId="1" xfId="0" applyFont="1" applyFill="1" applyBorder="1" applyAlignment="1" applyProtection="1">
      <alignment vertical="center"/>
      <protection locked="0"/>
    </xf>
    <xf numFmtId="0" fontId="12" fillId="3" borderId="3" xfId="0" applyFont="1" applyFill="1" applyBorder="1" applyAlignment="1" applyProtection="1">
      <alignment vertical="center"/>
      <protection locked="0"/>
    </xf>
    <xf numFmtId="0" fontId="12" fillId="3" borderId="4" xfId="0" applyFont="1" applyFill="1" applyBorder="1" applyAlignment="1" applyProtection="1">
      <alignment vertical="center"/>
      <protection locked="0"/>
    </xf>
    <xf numFmtId="14" fontId="38" fillId="3" borderId="1" xfId="0" applyNumberFormat="1" applyFont="1" applyFill="1" applyBorder="1" applyAlignment="1" applyProtection="1">
      <alignment horizontal="left" vertical="center"/>
      <protection locked="0"/>
    </xf>
    <xf numFmtId="14" fontId="38" fillId="3" borderId="3" xfId="0" applyNumberFormat="1" applyFont="1" applyFill="1" applyBorder="1" applyAlignment="1" applyProtection="1">
      <alignment horizontal="left" vertical="center"/>
      <protection locked="0"/>
    </xf>
    <xf numFmtId="14" fontId="38" fillId="3" borderId="4" xfId="0" applyNumberFormat="1" applyFont="1" applyFill="1" applyBorder="1" applyAlignment="1" applyProtection="1">
      <alignment horizontal="left" vertical="center"/>
      <protection locked="0"/>
    </xf>
    <xf numFmtId="0" fontId="22" fillId="2" borderId="2" xfId="0" applyFont="1" applyFill="1" applyBorder="1" applyAlignment="1">
      <alignment vertical="center"/>
    </xf>
    <xf numFmtId="0" fontId="9" fillId="3" borderId="1" xfId="0" applyFont="1" applyFill="1" applyBorder="1" applyAlignment="1" applyProtection="1">
      <alignment vertical="center"/>
      <protection locked="0"/>
    </xf>
    <xf numFmtId="0" fontId="9" fillId="3" borderId="3" xfId="0" applyFont="1" applyFill="1" applyBorder="1" applyAlignment="1" applyProtection="1">
      <alignment vertical="center"/>
      <protection locked="0"/>
    </xf>
    <xf numFmtId="0" fontId="9" fillId="3" borderId="4" xfId="0" applyFont="1" applyFill="1" applyBorder="1" applyAlignment="1" applyProtection="1">
      <alignment vertical="center"/>
      <protection locked="0"/>
    </xf>
    <xf numFmtId="0" fontId="37" fillId="2" borderId="0" xfId="0" applyFont="1" applyFill="1" applyAlignment="1">
      <alignment horizontal="center"/>
    </xf>
    <xf numFmtId="0" fontId="19" fillId="3" borderId="1" xfId="0" applyFont="1" applyFill="1" applyBorder="1" applyAlignment="1" applyProtection="1">
      <alignment horizontal="left" vertical="center"/>
      <protection locked="0"/>
    </xf>
    <xf numFmtId="0" fontId="12" fillId="3" borderId="3" xfId="0" applyFont="1" applyFill="1" applyBorder="1" applyAlignment="1" applyProtection="1">
      <alignment horizontal="left" vertical="center"/>
      <protection locked="0"/>
    </xf>
    <xf numFmtId="0" fontId="12" fillId="3" borderId="4" xfId="0" applyFont="1" applyFill="1" applyBorder="1" applyAlignment="1" applyProtection="1">
      <alignment horizontal="left" vertical="center"/>
      <protection locked="0"/>
    </xf>
    <xf numFmtId="0" fontId="19" fillId="3" borderId="3" xfId="0" applyFont="1" applyFill="1" applyBorder="1" applyAlignment="1" applyProtection="1">
      <alignment horizontal="left" vertical="center"/>
      <protection locked="0"/>
    </xf>
    <xf numFmtId="0" fontId="19" fillId="3" borderId="4" xfId="0" applyFont="1" applyFill="1" applyBorder="1" applyAlignment="1" applyProtection="1">
      <alignment horizontal="left" vertical="center"/>
      <protection locked="0"/>
    </xf>
    <xf numFmtId="0" fontId="38" fillId="3" borderId="3" xfId="0" applyFont="1" applyFill="1" applyBorder="1" applyAlignment="1" applyProtection="1">
      <alignment vertical="center"/>
      <protection locked="0"/>
    </xf>
    <xf numFmtId="0" fontId="38" fillId="3" borderId="4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left" vertical="center"/>
    </xf>
    <xf numFmtId="0" fontId="12" fillId="10" borderId="3" xfId="0" applyFont="1" applyFill="1" applyBorder="1" applyAlignment="1">
      <alignment horizontal="left" vertical="center"/>
    </xf>
    <xf numFmtId="0" fontId="12" fillId="10" borderId="4" xfId="0" applyFont="1" applyFill="1" applyBorder="1" applyAlignment="1">
      <alignment horizontal="left" vertical="center"/>
    </xf>
    <xf numFmtId="0" fontId="12" fillId="0" borderId="4" xfId="0" applyFont="1" applyBorder="1" applyAlignment="1" applyProtection="1">
      <alignment horizontal="left" vertical="center"/>
      <protection locked="0"/>
    </xf>
    <xf numFmtId="0" fontId="12" fillId="2" borderId="2" xfId="0" applyFont="1" applyFill="1" applyBorder="1" applyAlignment="1">
      <alignment horizontal="center"/>
    </xf>
    <xf numFmtId="170" fontId="13" fillId="4" borderId="1" xfId="0" applyNumberFormat="1" applyFont="1" applyFill="1" applyBorder="1" applyAlignment="1">
      <alignment horizontal="center" vertical="center"/>
    </xf>
    <xf numFmtId="170" fontId="13" fillId="4" borderId="3" xfId="0" applyNumberFormat="1" applyFont="1" applyFill="1" applyBorder="1" applyAlignment="1">
      <alignment horizontal="center" vertical="center"/>
    </xf>
    <xf numFmtId="170" fontId="13" fillId="4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2" fillId="0" borderId="2" xfId="0" applyFont="1" applyBorder="1" applyAlignment="1">
      <alignment vertical="center"/>
    </xf>
    <xf numFmtId="169" fontId="41" fillId="4" borderId="3" xfId="0" applyNumberFormat="1" applyFont="1" applyFill="1" applyBorder="1" applyAlignment="1">
      <alignment horizontal="center" vertical="center"/>
    </xf>
    <xf numFmtId="0" fontId="38" fillId="3" borderId="1" xfId="0" applyFont="1" applyFill="1" applyBorder="1" applyAlignment="1" applyProtection="1">
      <alignment horizontal="center" vertical="center"/>
      <protection locked="0"/>
    </xf>
    <xf numFmtId="0" fontId="38" fillId="3" borderId="3" xfId="0" applyFont="1" applyFill="1" applyBorder="1" applyAlignment="1" applyProtection="1">
      <alignment horizontal="center" vertical="center"/>
      <protection locked="0"/>
    </xf>
    <xf numFmtId="0" fontId="38" fillId="3" borderId="4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Protection="1">
      <protection locked="0"/>
    </xf>
    <xf numFmtId="0" fontId="6" fillId="2" borderId="2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0" fontId="20" fillId="2" borderId="4" xfId="0" applyFont="1" applyFill="1" applyBorder="1" applyAlignment="1">
      <alignment horizontal="center" wrapText="1"/>
    </xf>
    <xf numFmtId="10" fontId="11" fillId="4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0" fontId="12" fillId="10" borderId="2" xfId="0" applyNumberFormat="1" applyFont="1" applyFill="1" applyBorder="1" applyAlignment="1">
      <alignment horizontal="center" vertical="center"/>
    </xf>
    <xf numFmtId="10" fontId="0" fillId="10" borderId="2" xfId="0" applyNumberFormat="1" applyFill="1" applyBorder="1" applyAlignment="1">
      <alignment horizontal="center" vertical="center"/>
    </xf>
    <xf numFmtId="10" fontId="10" fillId="3" borderId="1" xfId="0" applyNumberFormat="1" applyFont="1" applyFill="1" applyBorder="1" applyAlignment="1" applyProtection="1">
      <alignment horizontal="center" vertical="center"/>
      <protection locked="0"/>
    </xf>
    <xf numFmtId="10" fontId="0" fillId="0" borderId="4" xfId="0" applyNumberForma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172" fontId="13" fillId="4" borderId="1" xfId="0" applyNumberFormat="1" applyFont="1" applyFill="1" applyBorder="1" applyAlignment="1">
      <alignment horizontal="center" vertical="center"/>
    </xf>
    <xf numFmtId="172" fontId="13" fillId="4" borderId="4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0" fillId="0" borderId="2" xfId="0" applyBorder="1"/>
    <xf numFmtId="0" fontId="13" fillId="4" borderId="1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3" fontId="32" fillId="4" borderId="1" xfId="4" applyNumberFormat="1" applyFont="1" applyFill="1" applyBorder="1" applyAlignment="1" applyProtection="1">
      <alignment horizontal="center"/>
    </xf>
    <xf numFmtId="3" fontId="32" fillId="4" borderId="4" xfId="4" applyNumberFormat="1" applyFont="1" applyFill="1" applyBorder="1" applyAlignment="1" applyProtection="1">
      <alignment horizontal="center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11" borderId="5" xfId="0" applyFont="1" applyFill="1" applyBorder="1" applyAlignment="1">
      <alignment horizontal="left"/>
    </xf>
    <xf numFmtId="0" fontId="17" fillId="2" borderId="7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2" fillId="2" borderId="6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173" fontId="22" fillId="3" borderId="1" xfId="0" applyNumberFormat="1" applyFont="1" applyFill="1" applyBorder="1" applyAlignment="1" applyProtection="1">
      <alignment horizontal="center" vertical="center"/>
      <protection locked="0"/>
    </xf>
    <xf numFmtId="173" fontId="6" fillId="3" borderId="4" xfId="0" applyNumberFormat="1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3" fontId="13" fillId="9" borderId="1" xfId="4" applyNumberFormat="1" applyFont="1" applyFill="1" applyBorder="1" applyAlignment="1" applyProtection="1">
      <alignment horizontal="center"/>
    </xf>
    <xf numFmtId="3" fontId="13" fillId="9" borderId="4" xfId="4" applyNumberFormat="1" applyFont="1" applyFill="1" applyBorder="1" applyAlignment="1" applyProtection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" fontId="11" fillId="4" borderId="1" xfId="0" applyNumberFormat="1" applyFont="1" applyFill="1" applyBorder="1" applyAlignment="1">
      <alignment horizontal="center"/>
    </xf>
    <xf numFmtId="1" fontId="11" fillId="4" borderId="4" xfId="0" applyNumberFormat="1" applyFont="1" applyFill="1" applyBorder="1" applyAlignment="1">
      <alignment horizontal="center"/>
    </xf>
    <xf numFmtId="0" fontId="22" fillId="2" borderId="3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177" fontId="36" fillId="9" borderId="1" xfId="0" applyNumberFormat="1" applyFont="1" applyFill="1" applyBorder="1" applyAlignment="1">
      <alignment horizontal="center" vertical="center"/>
    </xf>
    <xf numFmtId="0" fontId="6" fillId="0" borderId="4" xfId="0" applyFont="1" applyBorder="1"/>
    <xf numFmtId="177" fontId="36" fillId="9" borderId="4" xfId="0" applyNumberFormat="1" applyFont="1" applyFill="1" applyBorder="1" applyAlignment="1">
      <alignment horizontal="center" vertical="center"/>
    </xf>
    <xf numFmtId="0" fontId="10" fillId="0" borderId="0" xfId="0" applyFont="1" applyAlignment="1" applyProtection="1">
      <alignment vertical="center" wrapText="1"/>
      <protection locked="0"/>
    </xf>
    <xf numFmtId="166" fontId="10" fillId="11" borderId="3" xfId="4" applyNumberFormat="1" applyFont="1" applyFill="1" applyBorder="1" applyAlignment="1" applyProtection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9" fontId="32" fillId="4" borderId="1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0" fillId="11" borderId="1" xfId="0" applyFont="1" applyFill="1" applyBorder="1" applyAlignment="1">
      <alignment wrapText="1"/>
    </xf>
    <xf numFmtId="0" fontId="10" fillId="11" borderId="3" xfId="0" applyFont="1" applyFill="1" applyBorder="1"/>
    <xf numFmtId="0" fontId="12" fillId="11" borderId="3" xfId="0" applyFont="1" applyFill="1" applyBorder="1"/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0" fillId="11" borderId="1" xfId="0" applyFont="1" applyFill="1" applyBorder="1" applyAlignment="1">
      <alignment vertical="center" wrapText="1"/>
    </xf>
    <xf numFmtId="0" fontId="10" fillId="11" borderId="3" xfId="0" applyFont="1" applyFill="1" applyBorder="1" applyAlignment="1">
      <alignment vertical="center"/>
    </xf>
    <xf numFmtId="0" fontId="12" fillId="11" borderId="3" xfId="0" applyFont="1" applyFill="1" applyBorder="1" applyAlignment="1">
      <alignment vertical="center"/>
    </xf>
    <xf numFmtId="0" fontId="12" fillId="11" borderId="4" xfId="0" applyFont="1" applyFill="1" applyBorder="1" applyAlignment="1">
      <alignment vertical="center"/>
    </xf>
    <xf numFmtId="9" fontId="32" fillId="4" borderId="3" xfId="0" applyNumberFormat="1" applyFont="1" applyFill="1" applyBorder="1" applyAlignment="1">
      <alignment horizontal="center"/>
    </xf>
    <xf numFmtId="9" fontId="32" fillId="4" borderId="3" xfId="0" applyNumberFormat="1" applyFont="1" applyFill="1" applyBorder="1"/>
    <xf numFmtId="0" fontId="36" fillId="9" borderId="1" xfId="0" applyFont="1" applyFill="1" applyBorder="1" applyAlignment="1">
      <alignment horizontal="left"/>
    </xf>
    <xf numFmtId="0" fontId="36" fillId="9" borderId="3" xfId="0" applyFont="1" applyFill="1" applyBorder="1" applyAlignment="1">
      <alignment horizontal="left"/>
    </xf>
    <xf numFmtId="0" fontId="36" fillId="9" borderId="4" xfId="0" applyFont="1" applyFill="1" applyBorder="1" applyAlignment="1">
      <alignment horizontal="left"/>
    </xf>
    <xf numFmtId="168" fontId="11" fillId="4" borderId="1" xfId="12" applyNumberFormat="1" applyFont="1" applyFill="1" applyBorder="1" applyAlignment="1">
      <alignment horizontal="center"/>
    </xf>
    <xf numFmtId="168" fontId="11" fillId="4" borderId="4" xfId="12" applyNumberFormat="1" applyFont="1" applyFill="1" applyBorder="1" applyAlignment="1">
      <alignment horizontal="center"/>
    </xf>
    <xf numFmtId="168" fontId="11" fillId="4" borderId="2" xfId="12" applyNumberFormat="1" applyFont="1" applyFill="1" applyBorder="1" applyAlignment="1">
      <alignment horizontal="center"/>
    </xf>
    <xf numFmtId="168" fontId="20" fillId="3" borderId="1" xfId="0" applyNumberFormat="1" applyFont="1" applyFill="1" applyBorder="1" applyAlignment="1" applyProtection="1">
      <alignment horizontal="center" vertical="center"/>
      <protection locked="0"/>
    </xf>
    <xf numFmtId="168" fontId="20" fillId="3" borderId="4" xfId="0" applyNumberFormat="1" applyFont="1" applyFill="1" applyBorder="1" applyAlignment="1" applyProtection="1">
      <alignment horizontal="center" vertical="center"/>
      <protection locked="0"/>
    </xf>
    <xf numFmtId="168" fontId="11" fillId="4" borderId="3" xfId="12" applyNumberFormat="1" applyFont="1" applyFill="1" applyBorder="1" applyAlignment="1">
      <alignment horizontal="center"/>
    </xf>
    <xf numFmtId="171" fontId="11" fillId="4" borderId="2" xfId="12" applyNumberFormat="1" applyFont="1" applyFill="1" applyBorder="1" applyAlignment="1">
      <alignment horizontal="center"/>
    </xf>
    <xf numFmtId="0" fontId="13" fillId="4" borderId="1" xfId="12" applyNumberFormat="1" applyFont="1" applyFill="1" applyBorder="1" applyAlignment="1" applyProtection="1">
      <alignment horizontal="left" vertical="center"/>
      <protection locked="0"/>
    </xf>
    <xf numFmtId="0" fontId="13" fillId="4" borderId="3" xfId="12" applyNumberFormat="1" applyFont="1" applyFill="1" applyBorder="1" applyAlignment="1" applyProtection="1">
      <alignment horizontal="left" vertical="center"/>
      <protection locked="0"/>
    </xf>
    <xf numFmtId="0" fontId="13" fillId="4" borderId="4" xfId="12" applyNumberFormat="1" applyFont="1" applyFill="1" applyBorder="1" applyAlignment="1" applyProtection="1">
      <alignment horizontal="left" vertical="center"/>
      <protection locked="0"/>
    </xf>
    <xf numFmtId="178" fontId="15" fillId="0" borderId="2" xfId="12" applyFont="1" applyBorder="1" applyAlignment="1">
      <alignment horizontal="center" vertical="center" wrapText="1"/>
    </xf>
    <xf numFmtId="4" fontId="11" fillId="0" borderId="25" xfId="0" applyNumberFormat="1" applyFont="1" applyBorder="1" applyAlignment="1">
      <alignment horizontal="center"/>
    </xf>
    <xf numFmtId="4" fontId="11" fillId="0" borderId="42" xfId="0" applyNumberFormat="1" applyFont="1" applyBorder="1" applyAlignment="1">
      <alignment horizontal="center"/>
    </xf>
    <xf numFmtId="182" fontId="11" fillId="4" borderId="1" xfId="0" applyNumberFormat="1" applyFont="1" applyFill="1" applyBorder="1" applyAlignment="1">
      <alignment horizontal="center"/>
    </xf>
    <xf numFmtId="182" fontId="11" fillId="4" borderId="4" xfId="0" applyNumberFormat="1" applyFont="1" applyFill="1" applyBorder="1" applyAlignment="1">
      <alignment horizontal="center"/>
    </xf>
    <xf numFmtId="177" fontId="15" fillId="0" borderId="2" xfId="12" applyNumberFormat="1" applyFont="1" applyBorder="1" applyAlignment="1">
      <alignment horizontal="center" vertical="center" wrapText="1"/>
    </xf>
    <xf numFmtId="183" fontId="10" fillId="3" borderId="7" xfId="0" applyNumberFormat="1" applyFont="1" applyFill="1" applyBorder="1" applyAlignment="1" applyProtection="1">
      <alignment horizontal="center"/>
      <protection locked="0"/>
    </xf>
    <xf numFmtId="183" fontId="12" fillId="0" borderId="10" xfId="0" applyNumberFormat="1" applyFont="1" applyBorder="1" applyProtection="1">
      <protection locked="0"/>
    </xf>
    <xf numFmtId="183" fontId="10" fillId="3" borderId="1" xfId="0" applyNumberFormat="1" applyFont="1" applyFill="1" applyBorder="1" applyAlignment="1" applyProtection="1">
      <alignment horizontal="center"/>
      <protection locked="0"/>
    </xf>
    <xf numFmtId="183" fontId="12" fillId="0" borderId="4" xfId="0" applyNumberFormat="1" applyFont="1" applyBorder="1" applyProtection="1">
      <protection locked="0"/>
    </xf>
    <xf numFmtId="14" fontId="15" fillId="2" borderId="2" xfId="12" applyNumberFormat="1" applyFont="1" applyFill="1" applyBorder="1" applyAlignment="1" applyProtection="1">
      <alignment horizontal="center" vertical="center" wrapText="1"/>
      <protection locked="0"/>
    </xf>
    <xf numFmtId="180" fontId="27" fillId="4" borderId="2" xfId="12" applyNumberFormat="1" applyFont="1" applyFill="1" applyBorder="1" applyAlignment="1">
      <alignment horizontal="center"/>
    </xf>
    <xf numFmtId="14" fontId="15" fillId="2" borderId="2" xfId="12" applyNumberFormat="1" applyFont="1" applyFill="1" applyBorder="1" applyAlignment="1" applyProtection="1">
      <alignment horizontal="center" vertical="center"/>
      <protection locked="0"/>
    </xf>
    <xf numFmtId="14" fontId="15" fillId="2" borderId="1" xfId="12" applyNumberFormat="1" applyFont="1" applyFill="1" applyBorder="1" applyAlignment="1" applyProtection="1">
      <alignment horizontal="center" vertical="center"/>
      <protection locked="0"/>
    </xf>
    <xf numFmtId="14" fontId="15" fillId="2" borderId="4" xfId="12" applyNumberFormat="1" applyFont="1" applyFill="1" applyBorder="1" applyAlignment="1" applyProtection="1">
      <alignment horizontal="center" vertical="center"/>
      <protection locked="0"/>
    </xf>
    <xf numFmtId="0" fontId="16" fillId="0" borderId="33" xfId="0" applyFont="1" applyBorder="1" applyAlignment="1">
      <alignment horizontal="center" vertical="center" wrapText="1"/>
    </xf>
    <xf numFmtId="178" fontId="16" fillId="0" borderId="33" xfId="12" applyFont="1" applyBorder="1" applyAlignment="1">
      <alignment horizontal="center" vertical="center" wrapText="1"/>
    </xf>
    <xf numFmtId="178" fontId="10" fillId="0" borderId="36" xfId="12" applyFont="1" applyBorder="1" applyAlignment="1">
      <alignment horizontal="center" vertical="center" wrapText="1"/>
    </xf>
    <xf numFmtId="178" fontId="10" fillId="0" borderId="37" xfId="12" applyFont="1" applyBorder="1" applyAlignment="1">
      <alignment horizontal="center" vertical="center" wrapText="1"/>
    </xf>
    <xf numFmtId="178" fontId="10" fillId="0" borderId="19" xfId="12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3" fontId="10" fillId="2" borderId="33" xfId="0" applyNumberFormat="1" applyFont="1" applyFill="1" applyBorder="1" applyAlignment="1">
      <alignment horizontal="center" vertical="center" wrapText="1"/>
    </xf>
    <xf numFmtId="178" fontId="10" fillId="0" borderId="33" xfId="12" applyFont="1" applyBorder="1" applyAlignment="1">
      <alignment horizontal="center" vertical="center"/>
    </xf>
    <xf numFmtId="0" fontId="10" fillId="11" borderId="0" xfId="11" applyFont="1" applyFill="1" applyAlignment="1" applyProtection="1">
      <alignment wrapText="1"/>
      <protection locked="0"/>
    </xf>
    <xf numFmtId="0" fontId="12" fillId="11" borderId="0" xfId="11" applyFont="1" applyFill="1" applyProtection="1">
      <protection locked="0"/>
    </xf>
    <xf numFmtId="10" fontId="10" fillId="11" borderId="0" xfId="11" applyNumberFormat="1" applyFont="1" applyFill="1" applyProtection="1">
      <protection locked="0"/>
    </xf>
    <xf numFmtId="10" fontId="12" fillId="11" borderId="0" xfId="11" applyNumberFormat="1" applyFont="1" applyFill="1" applyProtection="1">
      <protection locked="0"/>
    </xf>
    <xf numFmtId="182" fontId="27" fillId="4" borderId="2" xfId="12" applyNumberFormat="1" applyFont="1" applyFill="1" applyBorder="1" applyAlignment="1">
      <alignment horizontal="center"/>
    </xf>
    <xf numFmtId="182" fontId="11" fillId="4" borderId="2" xfId="12" applyNumberFormat="1" applyFont="1" applyFill="1" applyBorder="1" applyAlignment="1">
      <alignment horizontal="center"/>
    </xf>
    <xf numFmtId="180" fontId="11" fillId="4" borderId="2" xfId="12" applyNumberFormat="1" applyFont="1" applyFill="1" applyBorder="1" applyAlignment="1">
      <alignment horizontal="center"/>
    </xf>
    <xf numFmtId="0" fontId="16" fillId="0" borderId="33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178" fontId="6" fillId="0" borderId="1" xfId="12" applyFont="1" applyBorder="1" applyAlignment="1" applyProtection="1">
      <alignment vertical="center"/>
      <protection locked="0"/>
    </xf>
    <xf numFmtId="178" fontId="6" fillId="0" borderId="3" xfId="12" applyFont="1" applyBorder="1" applyAlignment="1" applyProtection="1">
      <alignment vertical="center"/>
      <protection locked="0"/>
    </xf>
    <xf numFmtId="0" fontId="10" fillId="11" borderId="0" xfId="11" applyFont="1" applyFill="1" applyAlignment="1" applyProtection="1">
      <alignment horizontal="center" vertical="top" wrapText="1"/>
      <protection locked="0"/>
    </xf>
    <xf numFmtId="0" fontId="13" fillId="2" borderId="0" xfId="0" applyFont="1" applyFill="1" applyAlignment="1">
      <alignment horizontal="center"/>
    </xf>
    <xf numFmtId="0" fontId="22" fillId="5" borderId="1" xfId="0" applyFont="1" applyFill="1" applyBorder="1" applyAlignment="1">
      <alignment horizontal="center"/>
    </xf>
    <xf numFmtId="0" fontId="22" fillId="5" borderId="3" xfId="0" applyFont="1" applyFill="1" applyBorder="1" applyAlignment="1">
      <alignment horizontal="center"/>
    </xf>
    <xf numFmtId="0" fontId="22" fillId="2" borderId="1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169" fontId="22" fillId="6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10" fillId="5" borderId="3" xfId="0" applyFont="1" applyFill="1" applyBorder="1" applyAlignment="1" applyProtection="1">
      <alignment horizontal="center" vertical="center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</cellXfs>
  <cellStyles count="18">
    <cellStyle name="Euro" xfId="1" xr:uid="{00000000-0005-0000-0000-000000000000}"/>
    <cellStyle name="Euro 2" xfId="9" xr:uid="{00000000-0005-0000-0000-000001000000}"/>
    <cellStyle name="Euro_Fremdleistungen" xfId="2" xr:uid="{00000000-0005-0000-0000-000002000000}"/>
    <cellStyle name="Link" xfId="3" builtinId="8"/>
    <cellStyle name="Prozent" xfId="4" builtinId="5"/>
    <cellStyle name="Prozent 2" xfId="7" xr:uid="{00000000-0005-0000-0000-000005000000}"/>
    <cellStyle name="Prozent 2 2" xfId="13" xr:uid="{64B40A87-2428-416D-907C-AD51420EE660}"/>
    <cellStyle name="Prozent 3" xfId="15" xr:uid="{B8BE73D6-7B79-4A73-8E82-C9E6B5C15CB8}"/>
    <cellStyle name="Standard" xfId="0" builtinId="0"/>
    <cellStyle name="Standard 2" xfId="6" xr:uid="{00000000-0005-0000-0000-000007000000}"/>
    <cellStyle name="Standard 2 2" xfId="10" xr:uid="{00000000-0005-0000-0000-000008000000}"/>
    <cellStyle name="Standard 3" xfId="8" xr:uid="{00000000-0005-0000-0000-000009000000}"/>
    <cellStyle name="Standard 4" xfId="11" xr:uid="{7EA79F9B-F17A-49D3-A005-C6638CED9AC3}"/>
    <cellStyle name="Standard 4 2" xfId="16" xr:uid="{DDB4CA00-8177-4A8A-AD2F-CB90048AA1C6}"/>
    <cellStyle name="Standard 5" xfId="12" xr:uid="{931DC1A1-E1E2-488C-9808-F208B7D5058C}"/>
    <cellStyle name="Standard 5 2" xfId="17" xr:uid="{A63B1FF1-B8B2-4936-8FE4-3A37F923DDB4}"/>
    <cellStyle name="Währung" xfId="5" builtinId="4"/>
    <cellStyle name="Währung 2" xfId="14" xr:uid="{E2DCB159-52B5-4959-A064-8CADDFC6052A}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CFFCC"/>
      <color rgb="FFFF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pageSetUpPr fitToPage="1"/>
  </sheetPr>
  <dimension ref="A1:P55"/>
  <sheetViews>
    <sheetView showGridLines="0" tabSelected="1" zoomScale="90" zoomScaleNormal="90" workbookViewId="0">
      <selection activeCell="C9" sqref="C9:F9"/>
    </sheetView>
  </sheetViews>
  <sheetFormatPr baseColWidth="10" defaultColWidth="11.42578125" defaultRowHeight="12.75" x14ac:dyDescent="0.2"/>
  <cols>
    <col min="1" max="1" width="4.7109375" style="5" customWidth="1"/>
    <col min="2" max="2" width="29.42578125" style="5" customWidth="1"/>
    <col min="3" max="3" width="9.7109375" style="5" customWidth="1"/>
    <col min="4" max="4" width="12.42578125" style="5" customWidth="1"/>
    <col min="5" max="5" width="9.7109375" style="5" customWidth="1"/>
    <col min="6" max="6" width="12.28515625" style="5" customWidth="1"/>
    <col min="7" max="8" width="9.7109375" style="5" customWidth="1"/>
    <col min="9" max="12" width="9.5703125" style="5" customWidth="1"/>
    <col min="13" max="14" width="8.85546875" style="5" customWidth="1"/>
    <col min="15" max="15" width="20.7109375" style="5" customWidth="1"/>
    <col min="16" max="16" width="26.42578125" style="5" customWidth="1"/>
    <col min="17" max="16384" width="11.42578125" style="5"/>
  </cols>
  <sheetData>
    <row r="1" spans="1:16" ht="24" customHeight="1" x14ac:dyDescent="0.3">
      <c r="A1" s="345"/>
      <c r="B1" s="345"/>
      <c r="C1" s="345"/>
      <c r="D1" s="345"/>
      <c r="E1" s="345"/>
      <c r="F1" s="345"/>
      <c r="G1" s="345"/>
      <c r="H1" s="345"/>
      <c r="I1" s="345"/>
      <c r="J1" s="345"/>
    </row>
    <row r="2" spans="1:16" ht="24" customHeight="1" x14ac:dyDescent="0.3">
      <c r="A2" s="345" t="s">
        <v>295</v>
      </c>
      <c r="B2" s="345"/>
      <c r="C2" s="345"/>
      <c r="D2" s="345"/>
      <c r="E2" s="345"/>
      <c r="F2" s="345"/>
      <c r="G2" s="345"/>
      <c r="H2" s="345"/>
      <c r="I2" s="345"/>
      <c r="J2" s="345"/>
    </row>
    <row r="3" spans="1:16" s="347" customFormat="1" ht="18.75" x14ac:dyDescent="0.3">
      <c r="A3" s="345" t="s">
        <v>151</v>
      </c>
      <c r="B3" s="346"/>
      <c r="C3" s="346"/>
      <c r="D3" s="346"/>
      <c r="E3" s="346"/>
      <c r="F3" s="346"/>
      <c r="G3" s="346"/>
      <c r="H3" s="346"/>
      <c r="I3" s="346"/>
      <c r="J3" s="346"/>
    </row>
    <row r="4" spans="1:16" ht="18.75" customHeight="1" x14ac:dyDescent="0.3">
      <c r="A4" s="199"/>
      <c r="B4" s="738"/>
      <c r="C4" s="738"/>
      <c r="D4" s="738"/>
      <c r="E4" s="738"/>
      <c r="F4" s="738"/>
      <c r="G4" s="738"/>
      <c r="H4" s="738"/>
      <c r="I4" s="738"/>
      <c r="J4" s="345"/>
    </row>
    <row r="5" spans="1:16" ht="16.5" customHeight="1" x14ac:dyDescent="0.25">
      <c r="A5" s="348"/>
      <c r="B5" s="349"/>
      <c r="C5" s="349"/>
      <c r="D5" s="349"/>
      <c r="E5" s="349"/>
      <c r="F5" s="349"/>
      <c r="G5" s="349"/>
      <c r="H5" s="349"/>
      <c r="I5" s="349"/>
      <c r="J5" s="349"/>
    </row>
    <row r="6" spans="1:16" s="204" customFormat="1" ht="20.25" customHeight="1" x14ac:dyDescent="0.2">
      <c r="A6" s="392" t="s">
        <v>50</v>
      </c>
      <c r="B6" s="393"/>
      <c r="C6" s="393"/>
      <c r="D6" s="393"/>
      <c r="E6" s="393"/>
      <c r="F6" s="393"/>
      <c r="G6" s="393"/>
      <c r="H6" s="393"/>
      <c r="I6" s="393"/>
      <c r="J6" s="394"/>
    </row>
    <row r="7" spans="1:16" s="204" customFormat="1" ht="8.65" customHeight="1" x14ac:dyDescent="0.2">
      <c r="A7" s="205"/>
      <c r="B7" s="206"/>
      <c r="C7" s="206"/>
      <c r="D7" s="206"/>
      <c r="E7" s="206"/>
      <c r="F7" s="206"/>
      <c r="G7" s="350"/>
      <c r="H7" s="350"/>
      <c r="I7" s="206"/>
      <c r="J7" s="206"/>
    </row>
    <row r="8" spans="1:16" s="352" customFormat="1" ht="17.25" customHeight="1" x14ac:dyDescent="0.2">
      <c r="A8" s="351"/>
      <c r="B8" s="351"/>
      <c r="C8" s="746" t="s">
        <v>26</v>
      </c>
      <c r="D8" s="747"/>
      <c r="E8" s="747"/>
      <c r="F8" s="748"/>
      <c r="G8" s="380" t="s">
        <v>27</v>
      </c>
      <c r="H8" s="390"/>
      <c r="I8" s="390"/>
      <c r="J8" s="391"/>
    </row>
    <row r="9" spans="1:16" ht="18" customHeight="1" x14ac:dyDescent="0.2">
      <c r="A9" s="311" t="s">
        <v>0</v>
      </c>
      <c r="B9" s="320" t="s">
        <v>28</v>
      </c>
      <c r="C9" s="739"/>
      <c r="D9" s="742"/>
      <c r="E9" s="742"/>
      <c r="F9" s="743"/>
      <c r="G9" s="728"/>
      <c r="H9" s="744"/>
      <c r="I9" s="744"/>
      <c r="J9" s="745"/>
    </row>
    <row r="10" spans="1:16" ht="18" customHeight="1" x14ac:dyDescent="0.2">
      <c r="A10" s="311" t="s">
        <v>1</v>
      </c>
      <c r="B10" s="320" t="s">
        <v>29</v>
      </c>
      <c r="C10" s="706"/>
      <c r="D10" s="707"/>
      <c r="E10" s="707"/>
      <c r="F10" s="708"/>
      <c r="G10" s="706"/>
      <c r="H10" s="707"/>
      <c r="I10" s="707"/>
      <c r="J10" s="708"/>
      <c r="O10" s="357"/>
      <c r="P10" s="357"/>
    </row>
    <row r="11" spans="1:16" ht="18" customHeight="1" x14ac:dyDescent="0.2">
      <c r="A11" s="311" t="s">
        <v>2</v>
      </c>
      <c r="B11" s="320" t="s">
        <v>30</v>
      </c>
      <c r="C11" s="706"/>
      <c r="D11" s="707"/>
      <c r="E11" s="707"/>
      <c r="F11" s="708"/>
      <c r="G11" s="706"/>
      <c r="H11" s="707"/>
      <c r="I11" s="707"/>
      <c r="J11" s="708"/>
      <c r="O11" s="357"/>
      <c r="P11" s="357"/>
    </row>
    <row r="12" spans="1:16" ht="18" customHeight="1" x14ac:dyDescent="0.2">
      <c r="A12" s="311" t="s">
        <v>4</v>
      </c>
      <c r="B12" s="320" t="s">
        <v>31</v>
      </c>
      <c r="C12" s="706"/>
      <c r="D12" s="707"/>
      <c r="E12" s="707"/>
      <c r="F12" s="708"/>
      <c r="G12" s="706"/>
      <c r="H12" s="707"/>
      <c r="I12" s="707"/>
      <c r="J12" s="708"/>
      <c r="O12" s="357"/>
    </row>
    <row r="13" spans="1:16" ht="18" customHeight="1" x14ac:dyDescent="0.2">
      <c r="A13" s="311" t="s">
        <v>5</v>
      </c>
      <c r="B13" s="320" t="s">
        <v>33</v>
      </c>
      <c r="C13" s="706"/>
      <c r="D13" s="707"/>
      <c r="E13" s="707"/>
      <c r="F13" s="708"/>
      <c r="G13" s="728"/>
      <c r="H13" s="744"/>
      <c r="I13" s="744"/>
      <c r="J13" s="745"/>
      <c r="P13" s="357"/>
    </row>
    <row r="14" spans="1:16" ht="18" customHeight="1" x14ac:dyDescent="0.2">
      <c r="A14" s="311" t="s">
        <v>6</v>
      </c>
      <c r="B14" s="320" t="s">
        <v>133</v>
      </c>
      <c r="C14" s="358"/>
      <c r="D14" s="355"/>
      <c r="E14" s="355"/>
      <c r="F14" s="356"/>
      <c r="G14" s="359"/>
      <c r="H14" s="353"/>
      <c r="I14" s="353"/>
      <c r="J14" s="354"/>
    </row>
    <row r="15" spans="1:16" ht="18" customHeight="1" x14ac:dyDescent="0.2">
      <c r="A15" s="311" t="s">
        <v>7</v>
      </c>
      <c r="B15" s="320" t="s">
        <v>3</v>
      </c>
      <c r="C15" s="706"/>
      <c r="D15" s="707"/>
      <c r="E15" s="707"/>
      <c r="F15" s="708"/>
      <c r="G15" s="728"/>
      <c r="H15" s="744"/>
      <c r="I15" s="744"/>
      <c r="J15" s="745"/>
    </row>
    <row r="16" spans="1:16" ht="18" customHeight="1" x14ac:dyDescent="0.2">
      <c r="A16" s="311" t="s">
        <v>69</v>
      </c>
      <c r="B16" s="320" t="s">
        <v>163</v>
      </c>
      <c r="C16" s="381" t="s">
        <v>70</v>
      </c>
      <c r="D16" s="706"/>
      <c r="E16" s="752"/>
      <c r="F16" s="311" t="s">
        <v>164</v>
      </c>
      <c r="G16" s="735"/>
      <c r="H16" s="736"/>
      <c r="I16" s="736"/>
      <c r="J16" s="737"/>
    </row>
    <row r="17" spans="1:11" ht="18" customHeight="1" x14ac:dyDescent="0.2">
      <c r="A17" s="311" t="s">
        <v>35</v>
      </c>
      <c r="B17" s="377" t="s">
        <v>227</v>
      </c>
      <c r="C17" s="749"/>
      <c r="D17" s="750"/>
      <c r="E17" s="750"/>
      <c r="F17" s="751"/>
      <c r="G17" s="360"/>
      <c r="H17" s="360"/>
      <c r="I17" s="360"/>
      <c r="J17" s="360"/>
    </row>
    <row r="18" spans="1:11" ht="18" customHeight="1" x14ac:dyDescent="0.2">
      <c r="A18" s="311" t="s">
        <v>8</v>
      </c>
      <c r="B18" s="377" t="s">
        <v>230</v>
      </c>
      <c r="C18" s="749"/>
      <c r="D18" s="750"/>
      <c r="E18" s="750"/>
      <c r="F18" s="751"/>
      <c r="G18" s="360"/>
      <c r="H18" s="360"/>
      <c r="I18" s="360"/>
      <c r="J18" s="360"/>
    </row>
    <row r="19" spans="1:11" ht="18" customHeight="1" x14ac:dyDescent="0.2">
      <c r="A19" s="325" t="s">
        <v>9</v>
      </c>
      <c r="B19" s="378" t="s">
        <v>292</v>
      </c>
      <c r="C19" s="361"/>
      <c r="D19" s="362"/>
      <c r="E19" s="704"/>
      <c r="F19" s="704"/>
      <c r="G19" s="363"/>
      <c r="H19" s="363"/>
      <c r="I19" s="363"/>
      <c r="J19" s="363"/>
    </row>
    <row r="20" spans="1:11" ht="18" customHeight="1" x14ac:dyDescent="0.2">
      <c r="A20" s="311" t="s">
        <v>11</v>
      </c>
      <c r="B20" s="672" t="s">
        <v>293</v>
      </c>
      <c r="C20" s="364"/>
      <c r="D20" s="365"/>
      <c r="E20" s="704"/>
      <c r="F20" s="704"/>
      <c r="G20" s="366"/>
      <c r="H20" s="367"/>
      <c r="I20" s="367"/>
      <c r="J20" s="368"/>
    </row>
    <row r="21" spans="1:11" ht="18" customHeight="1" x14ac:dyDescent="0.2">
      <c r="A21" s="311" t="s">
        <v>12</v>
      </c>
      <c r="B21" s="379" t="s">
        <v>71</v>
      </c>
      <c r="C21" s="369"/>
      <c r="D21" s="370"/>
      <c r="E21" s="705"/>
      <c r="F21" s="705"/>
      <c r="G21" s="363"/>
      <c r="H21" s="363"/>
      <c r="I21" s="363"/>
      <c r="J21" s="363"/>
    </row>
    <row r="22" spans="1:11" ht="18" customHeight="1" x14ac:dyDescent="0.2">
      <c r="A22" s="311" t="s">
        <v>13</v>
      </c>
      <c r="B22" s="378" t="s">
        <v>72</v>
      </c>
      <c r="C22" s="369"/>
      <c r="D22" s="370"/>
      <c r="E22" s="705"/>
      <c r="F22" s="705"/>
      <c r="G22" s="363"/>
      <c r="H22" s="363"/>
      <c r="I22" s="363"/>
      <c r="J22" s="363"/>
    </row>
    <row r="23" spans="1:11" ht="18" customHeight="1" x14ac:dyDescent="0.2">
      <c r="A23" s="199"/>
      <c r="B23" s="200"/>
      <c r="C23" s="201"/>
      <c r="D23" s="202"/>
      <c r="E23" s="202"/>
      <c r="F23" s="200"/>
      <c r="G23" s="200"/>
      <c r="H23" s="201"/>
      <c r="I23" s="201"/>
      <c r="J23" s="203"/>
    </row>
    <row r="24" spans="1:11" s="204" customFormat="1" ht="20.25" customHeight="1" x14ac:dyDescent="0.2">
      <c r="A24" s="392" t="s">
        <v>56</v>
      </c>
      <c r="B24" s="393"/>
      <c r="C24" s="393"/>
      <c r="D24" s="393"/>
      <c r="E24" s="393"/>
      <c r="F24" s="393"/>
      <c r="G24" s="393"/>
      <c r="H24" s="393"/>
      <c r="I24" s="393"/>
      <c r="J24" s="394"/>
    </row>
    <row r="25" spans="1:11" s="204" customFormat="1" ht="9.75" customHeight="1" x14ac:dyDescent="0.2">
      <c r="A25" s="205"/>
      <c r="B25" s="206"/>
      <c r="C25" s="206"/>
      <c r="D25" s="206"/>
      <c r="E25" s="206"/>
      <c r="F25" s="206"/>
      <c r="G25" s="207"/>
      <c r="H25" s="207"/>
      <c r="I25" s="206"/>
      <c r="J25" s="206"/>
    </row>
    <row r="26" spans="1:11" ht="18" customHeight="1" x14ac:dyDescent="0.2">
      <c r="A26" s="311" t="s">
        <v>14</v>
      </c>
      <c r="B26" s="382" t="s">
        <v>32</v>
      </c>
      <c r="C26" s="739"/>
      <c r="D26" s="740"/>
      <c r="E26" s="740"/>
      <c r="F26" s="740"/>
      <c r="G26" s="740"/>
      <c r="H26" s="740"/>
      <c r="I26" s="740"/>
      <c r="J26" s="741"/>
    </row>
    <row r="27" spans="1:11" ht="18" customHeight="1" x14ac:dyDescent="0.2">
      <c r="A27" s="311" t="s">
        <v>15</v>
      </c>
      <c r="B27" s="320" t="s">
        <v>51</v>
      </c>
      <c r="C27" s="706"/>
      <c r="D27" s="707"/>
      <c r="E27" s="708"/>
      <c r="F27" s="325" t="s">
        <v>53</v>
      </c>
      <c r="G27" s="706"/>
      <c r="H27" s="707"/>
      <c r="I27" s="707"/>
      <c r="J27" s="708"/>
    </row>
    <row r="28" spans="1:11" ht="18" customHeight="1" x14ac:dyDescent="0.2">
      <c r="A28" s="311" t="s">
        <v>16</v>
      </c>
      <c r="B28" s="320" t="s">
        <v>52</v>
      </c>
      <c r="C28" s="731"/>
      <c r="D28" s="732"/>
      <c r="E28" s="733"/>
      <c r="F28" s="385" t="s">
        <v>54</v>
      </c>
      <c r="G28" s="706"/>
      <c r="H28" s="707"/>
      <c r="I28" s="707"/>
      <c r="J28" s="708"/>
      <c r="K28" s="371"/>
    </row>
    <row r="29" spans="1:11" ht="30.75" customHeight="1" x14ac:dyDescent="0.2">
      <c r="A29" s="311" t="s">
        <v>17</v>
      </c>
      <c r="B29" s="383" t="s">
        <v>137</v>
      </c>
      <c r="C29" s="725"/>
      <c r="D29" s="726"/>
      <c r="E29" s="726"/>
      <c r="F29" s="726"/>
      <c r="G29" s="726"/>
      <c r="H29" s="726"/>
      <c r="I29" s="726"/>
      <c r="J29" s="727"/>
    </row>
    <row r="30" spans="1:11" ht="18" customHeight="1" x14ac:dyDescent="0.2">
      <c r="A30" s="311" t="s">
        <v>19</v>
      </c>
      <c r="B30" s="320" t="s">
        <v>66</v>
      </c>
      <c r="C30" s="728"/>
      <c r="D30" s="729"/>
      <c r="E30" s="729"/>
      <c r="F30" s="729"/>
      <c r="G30" s="729"/>
      <c r="H30" s="729"/>
      <c r="I30" s="729"/>
      <c r="J30" s="730"/>
    </row>
    <row r="31" spans="1:11" ht="18" customHeight="1" x14ac:dyDescent="0.2">
      <c r="A31" s="384" t="s">
        <v>20</v>
      </c>
      <c r="B31" s="319" t="s">
        <v>55</v>
      </c>
      <c r="C31" s="731"/>
      <c r="D31" s="732"/>
      <c r="E31" s="733"/>
      <c r="F31" s="386" t="s">
        <v>57</v>
      </c>
      <c r="G31" s="706"/>
      <c r="H31" s="707"/>
      <c r="I31" s="707"/>
      <c r="J31" s="708"/>
    </row>
    <row r="32" spans="1:11" ht="18" customHeight="1" x14ac:dyDescent="0.2">
      <c r="A32" s="311" t="s">
        <v>36</v>
      </c>
      <c r="B32" s="319" t="s">
        <v>65</v>
      </c>
      <c r="C32" s="760"/>
      <c r="D32" s="761"/>
      <c r="E32" s="762"/>
      <c r="F32" s="387" t="s">
        <v>49</v>
      </c>
      <c r="G32" s="709"/>
      <c r="H32" s="710"/>
      <c r="I32" s="710"/>
      <c r="J32" s="711"/>
    </row>
    <row r="33" spans="1:14" ht="21" customHeight="1" x14ac:dyDescent="0.2">
      <c r="A33" s="199"/>
      <c r="B33" s="232"/>
      <c r="C33" s="199"/>
      <c r="D33" s="199"/>
      <c r="E33" s="233"/>
      <c r="F33" s="233"/>
      <c r="G33" s="233"/>
      <c r="H33" s="233"/>
      <c r="I33" s="234"/>
      <c r="J33" s="235"/>
    </row>
    <row r="34" spans="1:14" s="204" customFormat="1" ht="20.25" customHeight="1" x14ac:dyDescent="0.2">
      <c r="A34" s="392" t="s">
        <v>286</v>
      </c>
      <c r="B34" s="393"/>
      <c r="C34" s="393"/>
      <c r="D34" s="393"/>
      <c r="E34" s="393"/>
      <c r="F34" s="393"/>
      <c r="G34" s="393"/>
      <c r="H34" s="393"/>
      <c r="I34" s="393"/>
      <c r="J34" s="394"/>
    </row>
    <row r="35" spans="1:14" s="204" customFormat="1" ht="24" customHeight="1" x14ac:dyDescent="0.2">
      <c r="A35" s="205"/>
      <c r="B35" s="206"/>
      <c r="C35" s="206"/>
      <c r="D35" s="206"/>
      <c r="E35" s="206"/>
      <c r="F35" s="206"/>
      <c r="G35" s="350"/>
      <c r="H35" s="350"/>
      <c r="I35" s="206"/>
      <c r="J35" s="206"/>
    </row>
    <row r="36" spans="1:14" ht="38.25" customHeight="1" x14ac:dyDescent="0.25">
      <c r="A36" s="348"/>
      <c r="B36" s="348"/>
      <c r="C36" s="349"/>
      <c r="D36" s="348"/>
      <c r="E36" s="724" t="s">
        <v>184</v>
      </c>
      <c r="F36" s="722"/>
      <c r="G36" s="721" t="s">
        <v>193</v>
      </c>
      <c r="H36" s="722"/>
      <c r="I36" s="764" t="s">
        <v>261</v>
      </c>
      <c r="J36" s="765"/>
      <c r="K36" s="778" t="s">
        <v>183</v>
      </c>
      <c r="L36" s="779"/>
      <c r="M36" s="778" t="s">
        <v>130</v>
      </c>
      <c r="N36" s="779"/>
    </row>
    <row r="37" spans="1:14" ht="18" customHeight="1" x14ac:dyDescent="0.2">
      <c r="A37" s="199"/>
      <c r="B37" s="226" t="s">
        <v>134</v>
      </c>
      <c r="C37" s="372"/>
      <c r="D37" s="372"/>
      <c r="E37" s="724"/>
      <c r="F37" s="763"/>
      <c r="G37" s="723"/>
      <c r="H37" s="723"/>
      <c r="I37" s="766"/>
      <c r="J37" s="766"/>
      <c r="K37" s="770"/>
      <c r="L37" s="771"/>
      <c r="M37" s="768"/>
      <c r="N37" s="769"/>
    </row>
    <row r="38" spans="1:14" ht="18" customHeight="1" x14ac:dyDescent="0.2">
      <c r="A38" s="384" t="s">
        <v>37</v>
      </c>
      <c r="B38" s="320" t="s">
        <v>169</v>
      </c>
      <c r="C38" s="388"/>
      <c r="D38" s="388"/>
      <c r="E38" s="718"/>
      <c r="F38" s="719"/>
      <c r="G38" s="692">
        <f>IF(OR(Leistungsdaten!D9="",Leistungsdaten!D9=0,Leistungsdaten!D8&lt;&gt;0),0,ROUND((Kostenträgerrechnung!M34),2))</f>
        <v>0</v>
      </c>
      <c r="H38" s="693"/>
      <c r="I38" s="698">
        <f>'Fix Flex'!E29</f>
        <v>0</v>
      </c>
      <c r="J38" s="699"/>
      <c r="K38" s="692" t="e">
        <f>ROUND(Kostenträgerrechnung!M49,2)</f>
        <v>#DIV/0!</v>
      </c>
      <c r="L38" s="693"/>
      <c r="M38" s="696" t="e">
        <f t="shared" ref="M38:M48" si="0">IF(K38=0,0,100/E38*(K38-E38)/100)</f>
        <v>#DIV/0!</v>
      </c>
      <c r="N38" s="697"/>
    </row>
    <row r="39" spans="1:14" ht="18" customHeight="1" x14ac:dyDescent="0.2">
      <c r="A39" s="311" t="s">
        <v>38</v>
      </c>
      <c r="B39" s="320" t="s">
        <v>175</v>
      </c>
      <c r="C39" s="388"/>
      <c r="D39" s="388"/>
      <c r="E39" s="718"/>
      <c r="F39" s="719"/>
      <c r="G39" s="692">
        <f>IF(OR(Leistungsdaten!D9="",Leistungsdaten!D9=0,Leistungsdaten!D8&lt;&gt;0),0,ROUND((Kostenträgerrechnung!N34),2))</f>
        <v>0</v>
      </c>
      <c r="H39" s="693"/>
      <c r="I39" s="700"/>
      <c r="J39" s="701"/>
      <c r="K39" s="692" t="e">
        <f>ROUND(Kostenträgerrechnung!N45,2)</f>
        <v>#DIV/0!</v>
      </c>
      <c r="L39" s="693"/>
      <c r="M39" s="696" t="e">
        <f t="shared" si="0"/>
        <v>#DIV/0!</v>
      </c>
      <c r="N39" s="697"/>
    </row>
    <row r="40" spans="1:14" ht="18" customHeight="1" x14ac:dyDescent="0.2">
      <c r="A40" s="384" t="s">
        <v>39</v>
      </c>
      <c r="B40" s="320" t="s">
        <v>176</v>
      </c>
      <c r="C40" s="388"/>
      <c r="D40" s="388"/>
      <c r="E40" s="718"/>
      <c r="F40" s="719"/>
      <c r="G40" s="692">
        <f>IF(OR(Leistungsdaten!D9="",Leistungsdaten!D9=0,Leistungsdaten!D8&lt;&gt;0),0,ROUND((Kostenträgerrechnung!O34),2))</f>
        <v>0</v>
      </c>
      <c r="H40" s="693"/>
      <c r="I40" s="700"/>
      <c r="J40" s="701"/>
      <c r="K40" s="692" t="e">
        <f>ROUND(Kostenträgerrechnung!O45,2)</f>
        <v>#DIV/0!</v>
      </c>
      <c r="L40" s="693"/>
      <c r="M40" s="696" t="e">
        <f t="shared" si="0"/>
        <v>#DIV/0!</v>
      </c>
      <c r="N40" s="697"/>
    </row>
    <row r="41" spans="1:14" ht="18" customHeight="1" x14ac:dyDescent="0.2">
      <c r="A41" s="311" t="s">
        <v>40</v>
      </c>
      <c r="B41" s="320" t="s">
        <v>177</v>
      </c>
      <c r="C41" s="388"/>
      <c r="D41" s="388"/>
      <c r="E41" s="718"/>
      <c r="F41" s="719"/>
      <c r="G41" s="692">
        <f>IF(OR(Leistungsdaten!D9="",Leistungsdaten!D9=0,Leistungsdaten!D8&lt;&gt;0),0,ROUND((Kostenträgerrechnung!P34),2))</f>
        <v>0</v>
      </c>
      <c r="H41" s="693"/>
      <c r="I41" s="700"/>
      <c r="J41" s="701"/>
      <c r="K41" s="692" t="e">
        <f>ROUND(Kostenträgerrechnung!P45,2)</f>
        <v>#DIV/0!</v>
      </c>
      <c r="L41" s="693"/>
      <c r="M41" s="696" t="e">
        <f t="shared" si="0"/>
        <v>#DIV/0!</v>
      </c>
      <c r="N41" s="697"/>
    </row>
    <row r="42" spans="1:14" ht="19.5" customHeight="1" x14ac:dyDescent="0.2">
      <c r="A42" s="384" t="s">
        <v>41</v>
      </c>
      <c r="B42" s="320" t="s">
        <v>178</v>
      </c>
      <c r="C42" s="388"/>
      <c r="D42" s="388"/>
      <c r="E42" s="718"/>
      <c r="F42" s="719"/>
      <c r="G42" s="692">
        <f>IF(OR(Leistungsdaten!D9="",Leistungsdaten!D9=0,Leistungsdaten!D8&lt;&gt;0),0,ROUND((Kostenträgerrechnung!Q34),2))</f>
        <v>0</v>
      </c>
      <c r="H42" s="693"/>
      <c r="I42" s="702"/>
      <c r="J42" s="703"/>
      <c r="K42" s="692" t="e">
        <f>ROUND(Kostenträgerrechnung!Q45,2)</f>
        <v>#DIV/0!</v>
      </c>
      <c r="L42" s="693"/>
      <c r="M42" s="696" t="e">
        <f t="shared" si="0"/>
        <v>#DIV/0!</v>
      </c>
      <c r="N42" s="697"/>
    </row>
    <row r="43" spans="1:14" ht="18" customHeight="1" x14ac:dyDescent="0.2">
      <c r="A43" s="311" t="s">
        <v>42</v>
      </c>
      <c r="B43" s="322" t="s">
        <v>132</v>
      </c>
      <c r="C43" s="388"/>
      <c r="D43" s="388"/>
      <c r="E43" s="690">
        <f>E44+E45</f>
        <v>0</v>
      </c>
      <c r="F43" s="691"/>
      <c r="G43" s="690">
        <f>G44+G45</f>
        <v>0</v>
      </c>
      <c r="H43" s="691"/>
      <c r="I43" s="688">
        <f>I44+I45</f>
        <v>0</v>
      </c>
      <c r="J43" s="759"/>
      <c r="K43" s="688" t="e">
        <f>K44+K45</f>
        <v>#DIV/0!</v>
      </c>
      <c r="L43" s="689"/>
      <c r="M43" s="696" t="e">
        <f t="shared" si="0"/>
        <v>#DIV/0!</v>
      </c>
      <c r="N43" s="697"/>
    </row>
    <row r="44" spans="1:14" ht="18" customHeight="1" x14ac:dyDescent="0.2">
      <c r="A44" s="384" t="s">
        <v>43</v>
      </c>
      <c r="B44" s="734" t="s">
        <v>140</v>
      </c>
      <c r="C44" s="734"/>
      <c r="D44" s="734"/>
      <c r="E44" s="694"/>
      <c r="F44" s="695"/>
      <c r="G44" s="692">
        <f>IF(OR(Leistungsdaten!D9="",Leistungsdaten!D9=0,Leistungsdaten!D8&lt;&gt;0),0,ROUND((Kostenträgerrechnung!H34),2))</f>
        <v>0</v>
      </c>
      <c r="H44" s="693"/>
      <c r="I44" s="692">
        <f>'Fix Flex'!C29</f>
        <v>0</v>
      </c>
      <c r="J44" s="693"/>
      <c r="K44" s="692" t="e">
        <f>ROUND(Kostenträgerrechnung!H34,2)</f>
        <v>#DIV/0!</v>
      </c>
      <c r="L44" s="693"/>
      <c r="M44" s="696" t="e">
        <f t="shared" si="0"/>
        <v>#DIV/0!</v>
      </c>
      <c r="N44" s="697"/>
    </row>
    <row r="45" spans="1:14" ht="18" customHeight="1" x14ac:dyDescent="0.2">
      <c r="A45" s="311" t="s">
        <v>44</v>
      </c>
      <c r="B45" s="758" t="s">
        <v>141</v>
      </c>
      <c r="C45" s="758"/>
      <c r="D45" s="758"/>
      <c r="E45" s="694"/>
      <c r="F45" s="695"/>
      <c r="G45" s="692">
        <f>IF(OR(Leistungsdaten!D9="",Leistungsdaten!D9=0,Leistungsdaten!D8&lt;&gt;0),0,ROUND((Kostenträgerrechnung!J34),2))</f>
        <v>0</v>
      </c>
      <c r="H45" s="720"/>
      <c r="I45" s="692">
        <f>'Fix Flex'!D29</f>
        <v>0</v>
      </c>
      <c r="J45" s="720"/>
      <c r="K45" s="692" t="e">
        <f>ROUND(Kostenträgerrechnung!J34,2)</f>
        <v>#DIV/0!</v>
      </c>
      <c r="L45" s="720"/>
      <c r="M45" s="696" t="e">
        <f t="shared" si="0"/>
        <v>#DIV/0!</v>
      </c>
      <c r="N45" s="697"/>
    </row>
    <row r="46" spans="1:14" ht="18" customHeight="1" x14ac:dyDescent="0.2">
      <c r="A46" s="384" t="s">
        <v>45</v>
      </c>
      <c r="B46" s="734" t="s">
        <v>135</v>
      </c>
      <c r="C46" s="734"/>
      <c r="D46" s="734"/>
      <c r="E46" s="754">
        <f>(E38*Leistungsdaten!$I$14)+(E39*Leistungsdaten!$I$15)+(E40*Leistungsdaten!$I$16)+(E41*Leistungsdaten!$I$17)+(E42*Leistungsdaten!$I$18)+(E43*Leistungsdaten!$I$19)</f>
        <v>0</v>
      </c>
      <c r="F46" s="755"/>
      <c r="G46" s="714"/>
      <c r="H46" s="715"/>
      <c r="I46" s="712"/>
      <c r="J46" s="713"/>
      <c r="K46" s="754" t="e">
        <f>(K38*Leistungsdaten!$I$14)+(K39*Leistungsdaten!$I$15)+(K40*Leistungsdaten!$I$16)+(K41*Leistungsdaten!$I$17)+(K42*Leistungsdaten!$I$18)+((Kostenträgerrechnung!J34+Kostenträgerrechnung!H34)*Leistungsdaten!$I$19)</f>
        <v>#DIV/0!</v>
      </c>
      <c r="L46" s="756"/>
      <c r="M46" s="696" t="e">
        <f t="shared" si="0"/>
        <v>#DIV/0!</v>
      </c>
      <c r="N46" s="697"/>
    </row>
    <row r="47" spans="1:14" ht="18" customHeight="1" x14ac:dyDescent="0.2">
      <c r="A47" s="311" t="s">
        <v>46</v>
      </c>
      <c r="B47" s="388" t="s">
        <v>197</v>
      </c>
      <c r="C47" s="388"/>
      <c r="D47" s="388"/>
      <c r="E47" s="716"/>
      <c r="F47" s="717"/>
      <c r="G47" s="714"/>
      <c r="H47" s="715"/>
      <c r="I47" s="712"/>
      <c r="J47" s="713"/>
      <c r="K47" s="780" t="e">
        <f>ROUND((Kostenträgerrechnung!N42)/30.42,2)</f>
        <v>#DIV/0!</v>
      </c>
      <c r="L47" s="781"/>
      <c r="M47" s="696" t="e">
        <f t="shared" si="0"/>
        <v>#DIV/0!</v>
      </c>
      <c r="N47" s="697"/>
    </row>
    <row r="48" spans="1:14" ht="18" customHeight="1" x14ac:dyDescent="0.25">
      <c r="A48" s="307" t="s">
        <v>47</v>
      </c>
      <c r="B48" s="389" t="s">
        <v>198</v>
      </c>
      <c r="C48" s="389"/>
      <c r="D48" s="389"/>
      <c r="E48" s="716"/>
      <c r="F48" s="717"/>
      <c r="G48" s="714"/>
      <c r="H48" s="715"/>
      <c r="I48" s="712"/>
      <c r="J48" s="713"/>
      <c r="K48" s="754" t="e">
        <f>+K47*30.42</f>
        <v>#DIV/0!</v>
      </c>
      <c r="L48" s="755"/>
      <c r="M48" s="696" t="e">
        <f t="shared" si="0"/>
        <v>#DIV/0!</v>
      </c>
      <c r="N48" s="697"/>
    </row>
    <row r="49" spans="1:14" ht="13.5" customHeight="1" x14ac:dyDescent="0.2">
      <c r="A49" s="217"/>
      <c r="B49" s="232"/>
      <c r="C49" s="232"/>
      <c r="D49" s="232"/>
      <c r="E49" s="374"/>
      <c r="F49" s="374"/>
      <c r="G49" s="374"/>
      <c r="H49" s="374"/>
      <c r="I49" s="375"/>
      <c r="J49" s="376"/>
    </row>
    <row r="50" spans="1:14" ht="39" customHeight="1" x14ac:dyDescent="0.2">
      <c r="A50" s="299"/>
      <c r="B50" s="782"/>
      <c r="C50" s="783"/>
      <c r="D50" s="783"/>
      <c r="E50" s="783"/>
      <c r="F50" s="783"/>
      <c r="G50" s="783"/>
      <c r="H50" s="784"/>
      <c r="I50" s="721" t="s">
        <v>144</v>
      </c>
      <c r="J50" s="757"/>
      <c r="K50" s="721" t="s">
        <v>145</v>
      </c>
      <c r="L50" s="757"/>
      <c r="M50" s="785" t="s">
        <v>130</v>
      </c>
      <c r="N50" s="786"/>
    </row>
    <row r="51" spans="1:14" ht="18" customHeight="1" x14ac:dyDescent="0.2">
      <c r="A51" s="311" t="s">
        <v>48</v>
      </c>
      <c r="B51" s="326" t="s">
        <v>76</v>
      </c>
      <c r="C51" s="315"/>
      <c r="D51" s="315"/>
      <c r="E51" s="315"/>
      <c r="F51" s="315"/>
      <c r="G51" s="315"/>
      <c r="H51" s="315"/>
      <c r="I51" s="776"/>
      <c r="J51" s="777"/>
      <c r="K51" s="774"/>
      <c r="L51" s="775"/>
      <c r="M51" s="772">
        <f>I51-K51</f>
        <v>0</v>
      </c>
      <c r="N51" s="773"/>
    </row>
    <row r="52" spans="1:14" ht="12.75" customHeight="1" x14ac:dyDescent="0.2">
      <c r="A52" s="199"/>
      <c r="B52" s="199"/>
      <c r="C52" s="199"/>
      <c r="D52" s="199"/>
      <c r="E52" s="199"/>
      <c r="F52" s="199"/>
      <c r="H52" s="199"/>
      <c r="I52" s="199"/>
      <c r="J52" s="199"/>
    </row>
    <row r="53" spans="1:14" ht="18" customHeight="1" x14ac:dyDescent="0.25">
      <c r="A53" s="767"/>
      <c r="B53" s="767"/>
      <c r="C53" s="767"/>
      <c r="D53" s="767"/>
      <c r="E53" s="767"/>
      <c r="F53" s="767"/>
      <c r="G53" s="767"/>
      <c r="H53" s="767"/>
      <c r="I53" s="767"/>
      <c r="J53" s="767"/>
      <c r="K53" s="767"/>
      <c r="L53" s="767"/>
      <c r="M53" s="767"/>
      <c r="N53" s="767"/>
    </row>
    <row r="54" spans="1:14" ht="65.25" customHeight="1" x14ac:dyDescent="0.2">
      <c r="A54" s="753"/>
      <c r="B54" s="753"/>
      <c r="C54" s="753"/>
      <c r="D54" s="753"/>
      <c r="E54" s="753"/>
      <c r="F54" s="753"/>
      <c r="G54" s="753"/>
      <c r="H54" s="753"/>
      <c r="I54" s="753"/>
      <c r="J54" s="753"/>
      <c r="K54" s="753"/>
      <c r="L54" s="753"/>
      <c r="M54" s="753"/>
      <c r="N54" s="753"/>
    </row>
    <row r="55" spans="1:14" ht="15" x14ac:dyDescent="0.25">
      <c r="A55" s="416" t="s">
        <v>74</v>
      </c>
      <c r="B55" s="290"/>
      <c r="C55" s="291"/>
      <c r="D55" s="291"/>
      <c r="E55" s="291"/>
      <c r="F55" s="291"/>
      <c r="G55" s="291"/>
      <c r="H55" s="291"/>
      <c r="I55" s="291"/>
      <c r="J55" s="291"/>
      <c r="K55" s="85"/>
      <c r="L55" s="85"/>
      <c r="M55" s="85"/>
      <c r="N55" s="667"/>
    </row>
  </sheetData>
  <sheetProtection formatCells="0"/>
  <mergeCells count="106">
    <mergeCell ref="K45:L45"/>
    <mergeCell ref="G45:H45"/>
    <mergeCell ref="E45:F45"/>
    <mergeCell ref="I46:J46"/>
    <mergeCell ref="C32:E32"/>
    <mergeCell ref="E37:F37"/>
    <mergeCell ref="I36:J36"/>
    <mergeCell ref="I37:J37"/>
    <mergeCell ref="A53:N53"/>
    <mergeCell ref="M37:N37"/>
    <mergeCell ref="K37:L37"/>
    <mergeCell ref="M51:N51"/>
    <mergeCell ref="K50:L50"/>
    <mergeCell ref="K51:L51"/>
    <mergeCell ref="I51:J51"/>
    <mergeCell ref="M36:N36"/>
    <mergeCell ref="K36:L36"/>
    <mergeCell ref="K40:L40"/>
    <mergeCell ref="K47:L47"/>
    <mergeCell ref="B50:H50"/>
    <mergeCell ref="B44:D44"/>
    <mergeCell ref="M50:N50"/>
    <mergeCell ref="M45:N45"/>
    <mergeCell ref="K41:L41"/>
    <mergeCell ref="A54:N54"/>
    <mergeCell ref="E39:F39"/>
    <mergeCell ref="K39:L39"/>
    <mergeCell ref="G42:H42"/>
    <mergeCell ref="G44:H44"/>
    <mergeCell ref="K38:L38"/>
    <mergeCell ref="M43:N43"/>
    <mergeCell ref="E41:F41"/>
    <mergeCell ref="M40:N40"/>
    <mergeCell ref="M46:N46"/>
    <mergeCell ref="E46:F46"/>
    <mergeCell ref="K46:L46"/>
    <mergeCell ref="I50:J50"/>
    <mergeCell ref="B45:D45"/>
    <mergeCell ref="E48:F48"/>
    <mergeCell ref="G48:H48"/>
    <mergeCell ref="K48:L48"/>
    <mergeCell ref="M48:N48"/>
    <mergeCell ref="M47:N47"/>
    <mergeCell ref="I43:J43"/>
    <mergeCell ref="G38:H38"/>
    <mergeCell ref="G39:H39"/>
    <mergeCell ref="M38:N38"/>
    <mergeCell ref="M39:N39"/>
    <mergeCell ref="G16:J16"/>
    <mergeCell ref="G27:J27"/>
    <mergeCell ref="B4:I4"/>
    <mergeCell ref="G28:J28"/>
    <mergeCell ref="C26:J26"/>
    <mergeCell ref="C9:F9"/>
    <mergeCell ref="G13:J13"/>
    <mergeCell ref="G9:J9"/>
    <mergeCell ref="G10:J10"/>
    <mergeCell ref="C8:F8"/>
    <mergeCell ref="C28:E28"/>
    <mergeCell ref="C10:F10"/>
    <mergeCell ref="C11:F11"/>
    <mergeCell ref="C27:E27"/>
    <mergeCell ref="G11:J11"/>
    <mergeCell ref="G12:J12"/>
    <mergeCell ref="C17:F17"/>
    <mergeCell ref="C12:F12"/>
    <mergeCell ref="C13:F13"/>
    <mergeCell ref="C15:F15"/>
    <mergeCell ref="G15:J15"/>
    <mergeCell ref="D16:E16"/>
    <mergeCell ref="C18:F18"/>
    <mergeCell ref="E19:F19"/>
    <mergeCell ref="E20:F20"/>
    <mergeCell ref="E21:F21"/>
    <mergeCell ref="E22:F22"/>
    <mergeCell ref="G31:J31"/>
    <mergeCell ref="G32:J32"/>
    <mergeCell ref="I47:J47"/>
    <mergeCell ref="I48:J48"/>
    <mergeCell ref="G46:H46"/>
    <mergeCell ref="G47:H47"/>
    <mergeCell ref="E47:F47"/>
    <mergeCell ref="E40:F40"/>
    <mergeCell ref="E38:F38"/>
    <mergeCell ref="G40:H40"/>
    <mergeCell ref="I45:J45"/>
    <mergeCell ref="G36:H36"/>
    <mergeCell ref="G37:H37"/>
    <mergeCell ref="E36:F36"/>
    <mergeCell ref="I44:J44"/>
    <mergeCell ref="C29:J29"/>
    <mergeCell ref="C30:J30"/>
    <mergeCell ref="C31:E31"/>
    <mergeCell ref="B46:D46"/>
    <mergeCell ref="E42:F42"/>
    <mergeCell ref="K43:L43"/>
    <mergeCell ref="E43:F43"/>
    <mergeCell ref="K44:L44"/>
    <mergeCell ref="E44:F44"/>
    <mergeCell ref="M41:N41"/>
    <mergeCell ref="M42:N42"/>
    <mergeCell ref="M44:N44"/>
    <mergeCell ref="K42:L42"/>
    <mergeCell ref="G43:H43"/>
    <mergeCell ref="G41:H41"/>
    <mergeCell ref="I38:J42"/>
  </mergeCells>
  <phoneticPr fontId="0" type="noConversion"/>
  <dataValidations count="1">
    <dataValidation type="list" allowBlank="1" showInputMessage="1" showErrorMessage="1" sqref="C17:F17" xr:uid="{6DB48F29-E147-499D-9456-1DAE433687CA}">
      <formula1>"Durchschnittsanwender, Tarifanwender, Tarifanlehner"</formula1>
    </dataValidation>
  </dataValidations>
  <pageMargins left="0.78740157480314965" right="0.59055118110236227" top="0.98425196850393704" bottom="0.78740157480314965" header="0.51181102362204722" footer="0.51181102362204722"/>
  <pageSetup paperSize="9" scale="59" orientation="portrait" horizontalDpi="300" verticalDpi="300" r:id="rId1"/>
  <headerFooter alignWithMargins="0">
    <oddFooter>&amp;L&amp;"Calibri,Standard"&amp;11&amp;F &amp;C&amp;"-,Standard"&amp;11&amp;P&amp;R&amp;"-,Standard"&amp;11&amp;D</oddFooter>
  </headerFooter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  <pageSetUpPr fitToPage="1"/>
  </sheetPr>
  <dimension ref="A1:K69"/>
  <sheetViews>
    <sheetView showGridLines="0" zoomScaleNormal="100" workbookViewId="0">
      <selection activeCell="D6" sqref="D6:E6"/>
    </sheetView>
  </sheetViews>
  <sheetFormatPr baseColWidth="10" defaultColWidth="11.42578125" defaultRowHeight="12.75" x14ac:dyDescent="0.2"/>
  <cols>
    <col min="1" max="1" width="3.28515625" style="306" customWidth="1"/>
    <col min="2" max="2" width="23.5703125" style="5" customWidth="1"/>
    <col min="3" max="4" width="9.5703125" style="5" customWidth="1"/>
    <col min="5" max="5" width="9.7109375" style="5" customWidth="1"/>
    <col min="6" max="6" width="18.28515625" style="5" customWidth="1"/>
    <col min="7" max="7" width="13.7109375" style="5" customWidth="1"/>
    <col min="8" max="8" width="11.85546875" style="5" customWidth="1"/>
    <col min="9" max="9" width="14" style="5" bestFit="1" customWidth="1"/>
    <col min="10" max="10" width="12" style="5" customWidth="1"/>
    <col min="11" max="16384" width="11.42578125" style="5"/>
  </cols>
  <sheetData>
    <row r="1" spans="1:10" ht="21" customHeight="1" x14ac:dyDescent="0.2">
      <c r="A1" s="326" t="s">
        <v>34</v>
      </c>
      <c r="B1" s="198"/>
      <c r="C1" s="787">
        <f>+'Stammdaten und Forderung'!C9</f>
        <v>0</v>
      </c>
      <c r="D1" s="788"/>
      <c r="E1" s="788"/>
      <c r="F1" s="788"/>
      <c r="G1" s="788"/>
      <c r="H1" s="788"/>
      <c r="I1" s="788"/>
      <c r="J1" s="789"/>
    </row>
    <row r="2" spans="1:10" ht="18.75" customHeight="1" x14ac:dyDescent="0.2">
      <c r="A2" s="297"/>
      <c r="B2" s="200"/>
      <c r="C2" s="201"/>
      <c r="D2" s="202"/>
      <c r="E2" s="202"/>
      <c r="F2" s="200"/>
      <c r="G2" s="200"/>
      <c r="H2" s="201"/>
      <c r="I2" s="201"/>
      <c r="J2" s="203"/>
    </row>
    <row r="3" spans="1:10" s="204" customFormat="1" ht="20.25" customHeight="1" x14ac:dyDescent="0.2">
      <c r="A3" s="790" t="s">
        <v>274</v>
      </c>
      <c r="B3" s="791"/>
      <c r="C3" s="791"/>
      <c r="D3" s="791"/>
      <c r="E3" s="791"/>
      <c r="F3" s="791"/>
      <c r="G3" s="791"/>
      <c r="H3" s="791"/>
      <c r="I3" s="791"/>
      <c r="J3" s="792"/>
    </row>
    <row r="4" spans="1:10" s="204" customFormat="1" ht="12" customHeight="1" x14ac:dyDescent="0.2">
      <c r="A4" s="298"/>
      <c r="B4" s="206"/>
      <c r="C4" s="206"/>
      <c r="D4" s="206"/>
      <c r="E4" s="206"/>
      <c r="F4" s="206"/>
      <c r="G4" s="207"/>
      <c r="H4" s="207"/>
      <c r="I4" s="206"/>
      <c r="J4" s="206"/>
    </row>
    <row r="5" spans="1:10" ht="18" customHeight="1" x14ac:dyDescent="0.25">
      <c r="A5" s="793" t="s">
        <v>64</v>
      </c>
      <c r="B5" s="794"/>
      <c r="C5" s="795"/>
      <c r="D5" s="209"/>
      <c r="E5" s="210"/>
      <c r="F5" s="210"/>
      <c r="G5" s="211"/>
      <c r="H5" s="199"/>
      <c r="I5" s="199"/>
      <c r="J5" s="199"/>
    </row>
    <row r="6" spans="1:10" ht="18" customHeight="1" x14ac:dyDescent="0.2">
      <c r="A6" s="308" t="s">
        <v>0</v>
      </c>
      <c r="B6" s="309" t="s">
        <v>77</v>
      </c>
      <c r="C6" s="310"/>
      <c r="D6" s="798"/>
      <c r="E6" s="799"/>
      <c r="F6" s="210"/>
      <c r="G6" s="211"/>
      <c r="H6" s="199"/>
      <c r="I6" s="199"/>
      <c r="J6" s="199"/>
    </row>
    <row r="7" spans="1:10" ht="18" customHeight="1" x14ac:dyDescent="0.2">
      <c r="A7" s="311"/>
      <c r="B7" s="309" t="s">
        <v>78</v>
      </c>
      <c r="C7" s="310"/>
      <c r="D7" s="312"/>
      <c r="E7" s="313"/>
      <c r="F7" s="210"/>
      <c r="G7" s="211"/>
      <c r="H7" s="199"/>
      <c r="I7" s="199"/>
      <c r="J7" s="199"/>
    </row>
    <row r="8" spans="1:10" ht="18" customHeight="1" x14ac:dyDescent="0.2">
      <c r="A8" s="308" t="s">
        <v>1</v>
      </c>
      <c r="B8" s="309" t="s">
        <v>216</v>
      </c>
      <c r="C8" s="310"/>
      <c r="D8" s="798"/>
      <c r="E8" s="799"/>
      <c r="F8" s="213"/>
      <c r="G8" s="214"/>
      <c r="H8" s="199"/>
      <c r="I8" s="199"/>
      <c r="J8" s="199"/>
    </row>
    <row r="9" spans="1:10" ht="18" customHeight="1" x14ac:dyDescent="0.2">
      <c r="A9" s="311" t="s">
        <v>2</v>
      </c>
      <c r="B9" s="314" t="s">
        <v>217</v>
      </c>
      <c r="C9" s="315"/>
      <c r="D9" s="798"/>
      <c r="E9" s="813"/>
      <c r="F9" s="216"/>
      <c r="G9" s="800" t="s">
        <v>24</v>
      </c>
      <c r="H9" s="801"/>
      <c r="I9" s="802"/>
      <c r="J9" s="316">
        <v>365</v>
      </c>
    </row>
    <row r="10" spans="1:10" ht="18" customHeight="1" x14ac:dyDescent="0.2">
      <c r="A10" s="300"/>
      <c r="B10" s="211"/>
      <c r="C10" s="211"/>
      <c r="D10" s="211"/>
      <c r="E10" s="211"/>
      <c r="F10" s="217"/>
      <c r="G10" s="800" t="s">
        <v>79</v>
      </c>
      <c r="H10" s="801"/>
      <c r="I10" s="802"/>
      <c r="J10" s="317">
        <v>0.96499999999999997</v>
      </c>
    </row>
    <row r="11" spans="1:10" ht="18" customHeight="1" x14ac:dyDescent="0.2">
      <c r="A11" s="300"/>
      <c r="B11" s="211"/>
      <c r="C11" s="211"/>
      <c r="D11" s="211"/>
      <c r="E11" s="211"/>
      <c r="F11" s="217"/>
      <c r="G11" s="803"/>
      <c r="H11" s="803"/>
      <c r="I11" s="803"/>
      <c r="J11" s="218"/>
    </row>
    <row r="12" spans="1:10" ht="62.65" customHeight="1" x14ac:dyDescent="0.2">
      <c r="A12" s="809" t="s">
        <v>58</v>
      </c>
      <c r="B12" s="810"/>
      <c r="C12" s="810"/>
      <c r="D12" s="323" t="s">
        <v>73</v>
      </c>
      <c r="E12" s="811" t="s">
        <v>168</v>
      </c>
      <c r="F12" s="812"/>
      <c r="G12" s="806" t="s">
        <v>136</v>
      </c>
      <c r="H12" s="807"/>
      <c r="I12" s="807"/>
      <c r="J12" s="808"/>
    </row>
    <row r="13" spans="1:10" ht="18.75" customHeight="1" x14ac:dyDescent="0.2">
      <c r="A13" s="296"/>
      <c r="B13" s="198"/>
      <c r="C13" s="219"/>
      <c r="D13" s="220"/>
      <c r="E13" s="221" t="s">
        <v>21</v>
      </c>
      <c r="F13" s="222" t="s">
        <v>10</v>
      </c>
      <c r="G13" s="221" t="s">
        <v>21</v>
      </c>
      <c r="H13" s="222" t="s">
        <v>10</v>
      </c>
      <c r="I13" s="804" t="s">
        <v>25</v>
      </c>
      <c r="J13" s="805"/>
    </row>
    <row r="14" spans="1:10" ht="18" customHeight="1" x14ac:dyDescent="0.25">
      <c r="A14" s="318" t="s">
        <v>4</v>
      </c>
      <c r="B14" s="319" t="s">
        <v>169</v>
      </c>
      <c r="C14" s="224"/>
      <c r="D14" s="224"/>
      <c r="E14" s="225"/>
      <c r="F14" s="223">
        <f>IF(E$19=0,0,E14/E$19)</f>
        <v>0</v>
      </c>
      <c r="G14" s="225"/>
      <c r="H14" s="223">
        <f>IF(G$19=0,0,G14/G$19)</f>
        <v>0</v>
      </c>
      <c r="I14" s="796">
        <f>+G14*J$9*J$10</f>
        <v>0</v>
      </c>
      <c r="J14" s="797"/>
    </row>
    <row r="15" spans="1:10" ht="18" customHeight="1" x14ac:dyDescent="0.25">
      <c r="A15" s="311" t="s">
        <v>5</v>
      </c>
      <c r="B15" s="320" t="s">
        <v>175</v>
      </c>
      <c r="C15" s="198"/>
      <c r="D15" s="198"/>
      <c r="E15" s="225"/>
      <c r="F15" s="223">
        <f t="shared" ref="F15:H18" si="0">IF(E$19=0,0,E15/E$19)</f>
        <v>0</v>
      </c>
      <c r="G15" s="225"/>
      <c r="H15" s="223">
        <f>IF(G$19=0,0,G15/G$19)</f>
        <v>0</v>
      </c>
      <c r="I15" s="796">
        <f>+G15*J$9*J$10</f>
        <v>0</v>
      </c>
      <c r="J15" s="797"/>
    </row>
    <row r="16" spans="1:10" ht="18" customHeight="1" x14ac:dyDescent="0.25">
      <c r="A16" s="321" t="s">
        <v>6</v>
      </c>
      <c r="B16" s="320" t="s">
        <v>176</v>
      </c>
      <c r="C16" s="198"/>
      <c r="D16" s="198"/>
      <c r="E16" s="225"/>
      <c r="F16" s="223">
        <f t="shared" si="0"/>
        <v>0</v>
      </c>
      <c r="G16" s="225"/>
      <c r="H16" s="223">
        <f t="shared" si="0"/>
        <v>0</v>
      </c>
      <c r="I16" s="796">
        <f>+G16*J$9*J$10</f>
        <v>0</v>
      </c>
      <c r="J16" s="797"/>
    </row>
    <row r="17" spans="1:10" ht="18" customHeight="1" x14ac:dyDescent="0.25">
      <c r="A17" s="311" t="s">
        <v>7</v>
      </c>
      <c r="B17" s="320" t="s">
        <v>177</v>
      </c>
      <c r="C17" s="198"/>
      <c r="D17" s="198"/>
      <c r="E17" s="225"/>
      <c r="F17" s="223">
        <f t="shared" si="0"/>
        <v>0</v>
      </c>
      <c r="G17" s="225"/>
      <c r="H17" s="223">
        <f t="shared" si="0"/>
        <v>0</v>
      </c>
      <c r="I17" s="796">
        <f t="shared" ref="I17:I18" si="1">+G17*J$9*J$10</f>
        <v>0</v>
      </c>
      <c r="J17" s="797"/>
    </row>
    <row r="18" spans="1:10" ht="18" customHeight="1" x14ac:dyDescent="0.25">
      <c r="A18" s="321" t="s">
        <v>69</v>
      </c>
      <c r="B18" s="320" t="s">
        <v>178</v>
      </c>
      <c r="C18" s="198"/>
      <c r="D18" s="198"/>
      <c r="E18" s="225"/>
      <c r="F18" s="223">
        <f t="shared" si="0"/>
        <v>0</v>
      </c>
      <c r="G18" s="225"/>
      <c r="H18" s="223">
        <f t="shared" si="0"/>
        <v>0</v>
      </c>
      <c r="I18" s="796">
        <f t="shared" si="1"/>
        <v>0</v>
      </c>
      <c r="J18" s="797"/>
    </row>
    <row r="19" spans="1:10" s="82" customFormat="1" ht="18" customHeight="1" x14ac:dyDescent="0.25">
      <c r="A19" s="311" t="s">
        <v>35</v>
      </c>
      <c r="B19" s="322" t="s">
        <v>22</v>
      </c>
      <c r="C19" s="227"/>
      <c r="D19" s="198"/>
      <c r="E19" s="228">
        <f>SUM(E14:E18)</f>
        <v>0</v>
      </c>
      <c r="F19" s="229">
        <f>IF(E$19=0,0,E19/E$19)</f>
        <v>0</v>
      </c>
      <c r="G19" s="230">
        <f>SUM(G14:G18)</f>
        <v>0</v>
      </c>
      <c r="H19" s="229">
        <f>IF(G$19=0,0,G19/G$19)</f>
        <v>0</v>
      </c>
      <c r="I19" s="814">
        <f>+G19*J$9*J$10</f>
        <v>0</v>
      </c>
      <c r="J19" s="815"/>
    </row>
    <row r="20" spans="1:10" ht="18" hidden="1" customHeight="1" x14ac:dyDescent="0.2">
      <c r="A20" s="299" t="s">
        <v>35</v>
      </c>
      <c r="B20" s="226" t="s">
        <v>23</v>
      </c>
      <c r="C20" s="198"/>
      <c r="D20" s="198"/>
      <c r="E20" s="823">
        <f>((F14*$C$14)+(F15*$C$15)+(F16*$C$16)+(F17*$C$17)+(F18*$C$18))*100</f>
        <v>0</v>
      </c>
      <c r="F20" s="824"/>
      <c r="G20" s="231"/>
      <c r="H20" s="199"/>
      <c r="I20" s="199"/>
      <c r="J20" s="199"/>
    </row>
    <row r="21" spans="1:10" ht="12" customHeight="1" x14ac:dyDescent="0.2">
      <c r="A21" s="297"/>
      <c r="B21" s="232"/>
      <c r="C21" s="199"/>
      <c r="D21" s="199"/>
      <c r="E21" s="233"/>
      <c r="F21" s="233"/>
      <c r="G21" s="233"/>
      <c r="H21" s="233"/>
      <c r="I21" s="234"/>
      <c r="J21" s="235"/>
    </row>
    <row r="22" spans="1:10" ht="18" customHeight="1" x14ac:dyDescent="0.25">
      <c r="A22" s="793" t="s">
        <v>59</v>
      </c>
      <c r="B22" s="825"/>
      <c r="C22" s="825"/>
      <c r="D22" s="825"/>
      <c r="E22" s="826"/>
      <c r="F22" s="827"/>
      <c r="G22" s="210"/>
      <c r="H22" s="210"/>
      <c r="I22" s="210"/>
      <c r="J22" s="210"/>
    </row>
    <row r="23" spans="1:10" ht="18" customHeight="1" x14ac:dyDescent="0.2">
      <c r="A23" s="297"/>
      <c r="B23" s="199"/>
      <c r="C23" s="236"/>
      <c r="D23" s="199"/>
      <c r="E23" s="237" t="s">
        <v>21</v>
      </c>
      <c r="F23" s="238" t="s">
        <v>10</v>
      </c>
      <c r="G23" s="239"/>
      <c r="H23" s="239"/>
      <c r="I23" s="213"/>
      <c r="J23" s="239"/>
    </row>
    <row r="24" spans="1:10" ht="18" customHeight="1" x14ac:dyDescent="0.2">
      <c r="A24" s="325" t="s">
        <v>8</v>
      </c>
      <c r="B24" s="820" t="s">
        <v>60</v>
      </c>
      <c r="C24" s="821"/>
      <c r="D24" s="822"/>
      <c r="E24" s="328"/>
      <c r="F24" s="329">
        <f>IF(E$19=0,0,E24/E$19)</f>
        <v>0</v>
      </c>
      <c r="G24" s="326" t="s">
        <v>67</v>
      </c>
      <c r="H24" s="330"/>
      <c r="I24" s="331"/>
      <c r="J24" s="328"/>
    </row>
    <row r="25" spans="1:10" ht="18" customHeight="1" x14ac:dyDescent="0.2">
      <c r="A25" s="325" t="s">
        <v>9</v>
      </c>
      <c r="B25" s="820" t="s">
        <v>61</v>
      </c>
      <c r="C25" s="821"/>
      <c r="D25" s="822"/>
      <c r="E25" s="328"/>
      <c r="F25" s="329">
        <f>IF(E$19=0,0,E25/E$19)</f>
        <v>0</v>
      </c>
      <c r="G25" s="326" t="s">
        <v>68</v>
      </c>
      <c r="H25" s="330"/>
      <c r="I25" s="331"/>
      <c r="J25" s="328"/>
    </row>
    <row r="26" spans="1:10" ht="18" customHeight="1" x14ac:dyDescent="0.2">
      <c r="A26" s="325" t="s">
        <v>11</v>
      </c>
      <c r="B26" s="820" t="s">
        <v>75</v>
      </c>
      <c r="C26" s="821"/>
      <c r="D26" s="822"/>
      <c r="E26" s="328"/>
      <c r="F26" s="329">
        <f>IF(E$19=0,0,E26/E$19)</f>
        <v>0</v>
      </c>
      <c r="G26" s="332"/>
      <c r="H26" s="332"/>
      <c r="I26" s="332"/>
      <c r="J26" s="332"/>
    </row>
    <row r="27" spans="1:10" ht="18" customHeight="1" x14ac:dyDescent="0.2">
      <c r="A27" s="325" t="s">
        <v>12</v>
      </c>
      <c r="B27" s="820" t="s">
        <v>62</v>
      </c>
      <c r="C27" s="821"/>
      <c r="D27" s="822"/>
      <c r="E27" s="328"/>
      <c r="F27" s="329">
        <f>IF(E$19=0,0,E27/E$19)</f>
        <v>0</v>
      </c>
      <c r="G27" s="332"/>
      <c r="H27" s="332"/>
      <c r="I27" s="332"/>
      <c r="J27" s="332"/>
    </row>
    <row r="28" spans="1:10" ht="18" customHeight="1" x14ac:dyDescent="0.2">
      <c r="A28" s="325" t="s">
        <v>13</v>
      </c>
      <c r="B28" s="326" t="s">
        <v>63</v>
      </c>
      <c r="C28" s="315"/>
      <c r="D28" s="327"/>
      <c r="E28" s="328"/>
      <c r="F28" s="329">
        <f>IF(E$19=0,0,E28/E$19)</f>
        <v>0</v>
      </c>
      <c r="G28" s="333"/>
      <c r="H28" s="334"/>
      <c r="I28" s="335"/>
      <c r="J28" s="333"/>
    </row>
    <row r="29" spans="1:10" ht="12.75" customHeight="1" x14ac:dyDescent="0.2">
      <c r="A29" s="297"/>
      <c r="B29" s="232"/>
      <c r="C29" s="199"/>
      <c r="D29" s="199"/>
      <c r="E29" s="336"/>
      <c r="F29" s="336"/>
      <c r="G29" s="336"/>
      <c r="H29" s="336"/>
      <c r="I29" s="337"/>
      <c r="J29" s="332"/>
    </row>
    <row r="30" spans="1:10" ht="12.75" customHeight="1" x14ac:dyDescent="0.2">
      <c r="A30" s="297"/>
      <c r="B30" s="232"/>
      <c r="C30" s="199"/>
      <c r="D30" s="199"/>
      <c r="E30" s="233"/>
      <c r="F30" s="233"/>
      <c r="G30" s="233"/>
      <c r="H30" s="233"/>
      <c r="I30" s="234"/>
      <c r="J30" s="235"/>
    </row>
    <row r="31" spans="1:10" s="2" customFormat="1" ht="28.5" customHeight="1" x14ac:dyDescent="0.25">
      <c r="A31" s="831" t="s">
        <v>232</v>
      </c>
      <c r="B31" s="831"/>
      <c r="C31" s="831"/>
      <c r="D31" s="831"/>
      <c r="E31" s="831"/>
      <c r="F31" s="831"/>
      <c r="G31" s="831"/>
      <c r="H31" s="831"/>
      <c r="I31" s="831"/>
      <c r="J31" s="831"/>
    </row>
    <row r="32" spans="1:10" s="2" customFormat="1" ht="15" x14ac:dyDescent="0.25">
      <c r="A32" s="301"/>
      <c r="B32" s="1"/>
      <c r="C32" s="1"/>
      <c r="D32" s="1"/>
      <c r="E32" s="1"/>
      <c r="F32" s="1"/>
      <c r="G32" s="1"/>
      <c r="H32" s="1"/>
      <c r="I32" s="1"/>
      <c r="J32" s="1"/>
    </row>
    <row r="33" spans="1:11" s="2" customFormat="1" ht="25.5" customHeight="1" x14ac:dyDescent="0.25">
      <c r="A33" s="302"/>
      <c r="B33" s="241" t="s">
        <v>223</v>
      </c>
      <c r="C33" s="242"/>
      <c r="D33" s="242"/>
      <c r="E33" s="243"/>
      <c r="F33" s="244"/>
      <c r="G33" s="245"/>
      <c r="H33" s="816" t="s">
        <v>218</v>
      </c>
      <c r="I33" s="817"/>
      <c r="J33" s="818"/>
      <c r="K33" s="3"/>
    </row>
    <row r="34" spans="1:11" s="2" customFormat="1" ht="18" customHeight="1" x14ac:dyDescent="0.25">
      <c r="A34" s="303"/>
      <c r="B34" s="240"/>
      <c r="C34" s="242"/>
      <c r="D34" s="242"/>
      <c r="E34" s="243"/>
      <c r="F34" s="246"/>
      <c r="G34" s="247"/>
      <c r="H34" s="248" t="s">
        <v>152</v>
      </c>
      <c r="I34" s="819" t="s">
        <v>153</v>
      </c>
      <c r="J34" s="723"/>
      <c r="K34" s="3"/>
    </row>
    <row r="35" spans="1:11" s="2" customFormat="1" ht="15" x14ac:dyDescent="0.25">
      <c r="A35" s="338" t="s">
        <v>14</v>
      </c>
      <c r="B35" s="249"/>
      <c r="C35" s="242"/>
      <c r="D35" s="242"/>
      <c r="E35" s="242"/>
      <c r="F35" s="250" t="s">
        <v>169</v>
      </c>
      <c r="G35" s="251"/>
      <c r="H35" s="252">
        <v>0.16370000000000001</v>
      </c>
      <c r="I35" s="828">
        <v>0.22060000000000002</v>
      </c>
      <c r="J35" s="829"/>
      <c r="K35" s="3"/>
    </row>
    <row r="36" spans="1:11" s="2" customFormat="1" ht="15" x14ac:dyDescent="0.25">
      <c r="A36" s="338" t="s">
        <v>15</v>
      </c>
      <c r="B36" s="249"/>
      <c r="C36" s="242"/>
      <c r="D36" s="242"/>
      <c r="E36" s="242"/>
      <c r="F36" s="254" t="s">
        <v>175</v>
      </c>
      <c r="G36" s="255"/>
      <c r="H36" s="252">
        <v>0.21010000000000001</v>
      </c>
      <c r="I36" s="828">
        <v>0.29139999999999999</v>
      </c>
      <c r="J36" s="830"/>
      <c r="K36" s="3"/>
    </row>
    <row r="37" spans="1:11" s="2" customFormat="1" ht="15" x14ac:dyDescent="0.25">
      <c r="A37" s="338" t="s">
        <v>16</v>
      </c>
      <c r="B37" s="249"/>
      <c r="C37" s="242"/>
      <c r="D37" s="242"/>
      <c r="E37" s="242"/>
      <c r="F37" s="254" t="s">
        <v>176</v>
      </c>
      <c r="G37" s="255"/>
      <c r="H37" s="252">
        <v>0.30669999999999997</v>
      </c>
      <c r="I37" s="828">
        <v>0.40739999999999998</v>
      </c>
      <c r="J37" s="830"/>
      <c r="K37" s="3"/>
    </row>
    <row r="38" spans="1:11" s="2" customFormat="1" ht="15" customHeight="1" x14ac:dyDescent="0.25">
      <c r="A38" s="338" t="s">
        <v>17</v>
      </c>
      <c r="B38" s="249"/>
      <c r="C38" s="242"/>
      <c r="D38" s="242"/>
      <c r="E38" s="242"/>
      <c r="F38" s="254" t="s">
        <v>177</v>
      </c>
      <c r="G38" s="255"/>
      <c r="H38" s="252">
        <v>0.39219999999999999</v>
      </c>
      <c r="I38" s="828">
        <v>0.55030000000000001</v>
      </c>
      <c r="J38" s="830"/>
      <c r="K38" s="3"/>
    </row>
    <row r="39" spans="1:11" s="2" customFormat="1" ht="15" customHeight="1" x14ac:dyDescent="0.25">
      <c r="A39" s="338" t="s">
        <v>19</v>
      </c>
      <c r="B39" s="249"/>
      <c r="C39" s="242"/>
      <c r="D39" s="242"/>
      <c r="E39" s="242"/>
      <c r="F39" s="254" t="s">
        <v>178</v>
      </c>
      <c r="G39" s="255"/>
      <c r="H39" s="252">
        <v>0.43099999999999999</v>
      </c>
      <c r="I39" s="828">
        <v>0.67020000000000002</v>
      </c>
      <c r="J39" s="830"/>
      <c r="K39" s="3"/>
    </row>
    <row r="40" spans="1:11" s="2" customFormat="1" ht="11.25" customHeight="1" x14ac:dyDescent="0.25">
      <c r="A40" s="339"/>
      <c r="B40" s="240"/>
      <c r="C40" s="242"/>
      <c r="D40" s="242"/>
      <c r="E40" s="242"/>
      <c r="F40" s="240"/>
      <c r="G40" s="240"/>
      <c r="H40" s="256"/>
      <c r="I40" s="256"/>
      <c r="J40" s="257"/>
    </row>
    <row r="41" spans="1:11" s="2" customFormat="1" ht="18" customHeight="1" x14ac:dyDescent="0.25">
      <c r="A41" s="340"/>
      <c r="B41" s="258"/>
      <c r="C41" s="257"/>
      <c r="D41" s="257"/>
      <c r="E41" s="259"/>
      <c r="F41" s="258"/>
      <c r="G41" s="258"/>
      <c r="H41" s="832" t="s">
        <v>219</v>
      </c>
      <c r="I41" s="833"/>
      <c r="J41" s="834"/>
    </row>
    <row r="42" spans="1:11" s="2" customFormat="1" ht="43.5" customHeight="1" x14ac:dyDescent="0.25">
      <c r="A42" s="302"/>
      <c r="B42" s="260"/>
      <c r="C42" s="257"/>
      <c r="D42" s="257"/>
      <c r="E42" s="257"/>
      <c r="F42" s="261"/>
      <c r="G42" s="262"/>
      <c r="H42" s="721" t="s">
        <v>220</v>
      </c>
      <c r="I42" s="835"/>
      <c r="J42" s="263" t="s">
        <v>225</v>
      </c>
      <c r="K42" s="3"/>
    </row>
    <row r="43" spans="1:11" s="2" customFormat="1" ht="15" customHeight="1" x14ac:dyDescent="0.25">
      <c r="A43" s="341"/>
      <c r="B43" s="240"/>
      <c r="C43" s="242"/>
      <c r="D43" s="242"/>
      <c r="E43" s="242"/>
      <c r="F43" s="246"/>
      <c r="G43" s="247"/>
      <c r="H43" s="264" t="s">
        <v>152</v>
      </c>
      <c r="I43" s="264" t="s">
        <v>153</v>
      </c>
      <c r="J43" s="264" t="s">
        <v>153</v>
      </c>
      <c r="K43" s="3"/>
    </row>
    <row r="44" spans="1:11" s="2" customFormat="1" ht="15" customHeight="1" x14ac:dyDescent="0.25">
      <c r="A44" s="338" t="s">
        <v>20</v>
      </c>
      <c r="B44" s="249"/>
      <c r="C44" s="242"/>
      <c r="D44" s="242"/>
      <c r="E44" s="242"/>
      <c r="F44" s="265" t="s">
        <v>169</v>
      </c>
      <c r="G44" s="251"/>
      <c r="H44" s="252">
        <v>8.1900000000000001E-2</v>
      </c>
      <c r="I44" s="252">
        <v>0.1144</v>
      </c>
      <c r="J44" s="252">
        <v>7.6999999999999999E-2</v>
      </c>
      <c r="K44" s="3"/>
    </row>
    <row r="45" spans="1:11" s="2" customFormat="1" ht="15" customHeight="1" x14ac:dyDescent="0.25">
      <c r="A45" s="338" t="s">
        <v>36</v>
      </c>
      <c r="B45" s="266"/>
      <c r="C45" s="267"/>
      <c r="D45" s="267"/>
      <c r="E45" s="267"/>
      <c r="F45" s="268" t="s">
        <v>175</v>
      </c>
      <c r="G45" s="255"/>
      <c r="H45" s="252">
        <v>0.1051</v>
      </c>
      <c r="I45" s="252">
        <v>0.14710000000000001</v>
      </c>
      <c r="J45" s="252">
        <v>0.1037</v>
      </c>
      <c r="K45" s="3"/>
    </row>
    <row r="46" spans="1:11" s="2" customFormat="1" ht="15" customHeight="1" x14ac:dyDescent="0.25">
      <c r="A46" s="338" t="s">
        <v>37</v>
      </c>
      <c r="B46" s="249"/>
      <c r="C46" s="242"/>
      <c r="D46" s="242"/>
      <c r="E46" s="242"/>
      <c r="F46" s="268" t="s">
        <v>176</v>
      </c>
      <c r="G46" s="255"/>
      <c r="H46" s="252">
        <v>0.15340000000000001</v>
      </c>
      <c r="I46" s="252">
        <v>0.20749999999999999</v>
      </c>
      <c r="J46" s="252">
        <v>0.15509999999999999</v>
      </c>
      <c r="K46" s="3"/>
    </row>
    <row r="47" spans="1:11" s="2" customFormat="1" ht="15" customHeight="1" x14ac:dyDescent="0.25">
      <c r="A47" s="338" t="s">
        <v>38</v>
      </c>
      <c r="B47" s="249"/>
      <c r="C47" s="257"/>
      <c r="D47" s="257"/>
      <c r="E47" s="257"/>
      <c r="F47" s="268" t="s">
        <v>177</v>
      </c>
      <c r="G47" s="255"/>
      <c r="H47" s="252">
        <v>0.1961</v>
      </c>
      <c r="I47" s="252">
        <v>0.27179999999999999</v>
      </c>
      <c r="J47" s="252">
        <v>0.24629999999999999</v>
      </c>
      <c r="K47" s="3"/>
    </row>
    <row r="48" spans="1:11" s="2" customFormat="1" ht="15" customHeight="1" x14ac:dyDescent="0.25">
      <c r="A48" s="338" t="s">
        <v>39</v>
      </c>
      <c r="B48" s="249"/>
      <c r="C48" s="257"/>
      <c r="D48" s="257"/>
      <c r="E48" s="257"/>
      <c r="F48" s="268" t="s">
        <v>178</v>
      </c>
      <c r="G48" s="255"/>
      <c r="H48" s="252">
        <v>0.2155</v>
      </c>
      <c r="I48" s="252">
        <v>0.2994</v>
      </c>
      <c r="J48" s="252">
        <v>0.38419999999999999</v>
      </c>
      <c r="K48" s="3"/>
    </row>
    <row r="49" spans="1:11" s="2" customFormat="1" ht="11.25" customHeight="1" x14ac:dyDescent="0.25">
      <c r="A49" s="304"/>
      <c r="B49" s="269"/>
      <c r="C49" s="269"/>
      <c r="D49" s="269"/>
      <c r="E49" s="269"/>
      <c r="F49" s="269"/>
      <c r="G49" s="258"/>
      <c r="H49" s="258"/>
      <c r="I49" s="270"/>
      <c r="J49" s="270"/>
      <c r="K49" s="3"/>
    </row>
    <row r="50" spans="1:11" s="2" customFormat="1" ht="39.75" customHeight="1" x14ac:dyDescent="0.25">
      <c r="A50" s="302"/>
      <c r="B50" s="241" t="s">
        <v>265</v>
      </c>
      <c r="C50" s="271"/>
      <c r="D50" s="271"/>
      <c r="E50" s="272"/>
      <c r="F50" s="273"/>
      <c r="G50" s="274"/>
      <c r="H50" s="841" t="s">
        <v>281</v>
      </c>
      <c r="I50" s="842"/>
      <c r="J50" s="843"/>
      <c r="K50" s="3"/>
    </row>
    <row r="51" spans="1:11" s="2" customFormat="1" ht="15" customHeight="1" x14ac:dyDescent="0.25">
      <c r="A51" s="303"/>
      <c r="B51" s="240"/>
      <c r="C51" s="242"/>
      <c r="D51" s="242"/>
      <c r="E51" s="243"/>
      <c r="F51" s="246"/>
      <c r="G51" s="247"/>
      <c r="H51" s="248" t="s">
        <v>152</v>
      </c>
      <c r="I51" s="819" t="s">
        <v>153</v>
      </c>
      <c r="J51" s="723"/>
      <c r="K51" s="3"/>
    </row>
    <row r="52" spans="1:11" s="2" customFormat="1" ht="15" customHeight="1" x14ac:dyDescent="0.25">
      <c r="A52" s="338" t="s">
        <v>40</v>
      </c>
      <c r="B52" s="249"/>
      <c r="C52" s="242"/>
      <c r="D52" s="242"/>
      <c r="E52" s="242"/>
      <c r="F52" s="250" t="s">
        <v>169</v>
      </c>
      <c r="G52" s="251"/>
      <c r="H52" s="252">
        <v>0.16370000000000001</v>
      </c>
      <c r="I52" s="828">
        <v>0.3135</v>
      </c>
      <c r="J52" s="829"/>
      <c r="K52" s="3"/>
    </row>
    <row r="53" spans="1:11" s="2" customFormat="1" ht="15" customHeight="1" x14ac:dyDescent="0.25">
      <c r="A53" s="338" t="s">
        <v>41</v>
      </c>
      <c r="B53" s="249"/>
      <c r="C53" s="242"/>
      <c r="D53" s="242"/>
      <c r="E53" s="242"/>
      <c r="F53" s="254" t="s">
        <v>175</v>
      </c>
      <c r="G53" s="255"/>
      <c r="H53" s="252">
        <v>0.21010000000000001</v>
      </c>
      <c r="I53" s="828">
        <v>0.4032</v>
      </c>
      <c r="J53" s="829"/>
      <c r="K53" s="3"/>
    </row>
    <row r="54" spans="1:11" s="2" customFormat="1" ht="15" customHeight="1" x14ac:dyDescent="0.25">
      <c r="A54" s="338" t="s">
        <v>42</v>
      </c>
      <c r="B54" s="249"/>
      <c r="C54" s="242"/>
      <c r="D54" s="242"/>
      <c r="E54" s="242"/>
      <c r="F54" s="254" t="s">
        <v>176</v>
      </c>
      <c r="G54" s="255"/>
      <c r="H54" s="252">
        <v>0.30669999999999997</v>
      </c>
      <c r="I54" s="828">
        <v>0.55869999999999997</v>
      </c>
      <c r="J54" s="829"/>
      <c r="K54" s="3"/>
    </row>
    <row r="55" spans="1:11" s="2" customFormat="1" ht="15" customHeight="1" x14ac:dyDescent="0.25">
      <c r="A55" s="338" t="s">
        <v>43</v>
      </c>
      <c r="B55" s="249"/>
      <c r="C55" s="242"/>
      <c r="D55" s="242"/>
      <c r="E55" s="242"/>
      <c r="F55" s="254" t="s">
        <v>177</v>
      </c>
      <c r="G55" s="255"/>
      <c r="H55" s="252">
        <v>0.39219999999999999</v>
      </c>
      <c r="I55" s="828">
        <v>0.72989999999999999</v>
      </c>
      <c r="J55" s="829"/>
      <c r="K55" s="3"/>
    </row>
    <row r="56" spans="1:11" s="2" customFormat="1" ht="15" customHeight="1" x14ac:dyDescent="0.25">
      <c r="A56" s="338" t="s">
        <v>44</v>
      </c>
      <c r="B56" s="249"/>
      <c r="C56" s="242"/>
      <c r="D56" s="242"/>
      <c r="E56" s="242"/>
      <c r="F56" s="254" t="s">
        <v>178</v>
      </c>
      <c r="G56" s="255"/>
      <c r="H56" s="252">
        <v>0.43099999999999999</v>
      </c>
      <c r="I56" s="828">
        <v>0.80649999999999999</v>
      </c>
      <c r="J56" s="829"/>
      <c r="K56" s="3"/>
    </row>
    <row r="57" spans="1:11" s="2" customFormat="1" ht="11.25" customHeight="1" x14ac:dyDescent="0.25">
      <c r="A57" s="304"/>
      <c r="B57" s="269"/>
      <c r="C57" s="269"/>
      <c r="D57" s="269"/>
      <c r="E57" s="269"/>
      <c r="F57" s="269"/>
      <c r="G57" s="258"/>
      <c r="H57" s="258"/>
      <c r="I57" s="270"/>
      <c r="J57" s="270"/>
      <c r="K57" s="3"/>
    </row>
    <row r="58" spans="1:11" s="2" customFormat="1" ht="26.25" customHeight="1" x14ac:dyDescent="0.25">
      <c r="A58" s="305"/>
      <c r="B58" s="844" t="s">
        <v>224</v>
      </c>
      <c r="C58" s="845"/>
      <c r="D58" s="845"/>
      <c r="E58" s="845"/>
      <c r="F58" s="845"/>
      <c r="G58" s="846"/>
      <c r="H58" s="847"/>
      <c r="I58" s="264" t="s">
        <v>152</v>
      </c>
      <c r="J58" s="264" t="s">
        <v>153</v>
      </c>
    </row>
    <row r="59" spans="1:11" s="2" customFormat="1" ht="15" customHeight="1" x14ac:dyDescent="0.25">
      <c r="A59" s="307" t="s">
        <v>45</v>
      </c>
      <c r="B59" s="249" t="s">
        <v>166</v>
      </c>
      <c r="C59" s="240"/>
      <c r="D59" s="278"/>
      <c r="E59" s="279"/>
      <c r="F59" s="280"/>
      <c r="G59" s="848" t="s">
        <v>167</v>
      </c>
      <c r="H59" s="837"/>
      <c r="I59" s="281"/>
      <c r="J59" s="282"/>
    </row>
    <row r="60" spans="1:11" s="2" customFormat="1" ht="15" customHeight="1" x14ac:dyDescent="0.25">
      <c r="A60" s="342" t="s">
        <v>46</v>
      </c>
      <c r="B60" s="249" t="s">
        <v>165</v>
      </c>
      <c r="C60" s="240"/>
      <c r="D60" s="283"/>
      <c r="E60" s="279"/>
      <c r="F60" s="280"/>
      <c r="G60" s="848" t="s">
        <v>195</v>
      </c>
      <c r="H60" s="837"/>
      <c r="I60" s="268"/>
      <c r="J60" s="284" t="s">
        <v>196</v>
      </c>
    </row>
    <row r="61" spans="1:11" s="2" customFormat="1" ht="15" customHeight="1" x14ac:dyDescent="0.25">
      <c r="A61" s="342" t="s">
        <v>47</v>
      </c>
      <c r="B61" s="249" t="s">
        <v>165</v>
      </c>
      <c r="C61" s="240"/>
      <c r="D61" s="278"/>
      <c r="E61" s="279"/>
      <c r="F61" s="850" t="s">
        <v>282</v>
      </c>
      <c r="G61" s="851"/>
      <c r="H61" s="852"/>
      <c r="I61" s="836" t="s">
        <v>284</v>
      </c>
      <c r="J61" s="837"/>
    </row>
    <row r="62" spans="1:11" s="2" customFormat="1" ht="11.25" customHeight="1" x14ac:dyDescent="0.25">
      <c r="A62" s="343"/>
      <c r="B62" s="269"/>
      <c r="C62" s="269"/>
      <c r="D62" s="269"/>
      <c r="E62" s="269"/>
      <c r="F62" s="285"/>
      <c r="G62" s="285"/>
      <c r="H62" s="286"/>
      <c r="I62" s="287"/>
      <c r="J62" s="288"/>
    </row>
    <row r="63" spans="1:11" s="2" customFormat="1" ht="28.5" customHeight="1" x14ac:dyDescent="0.25">
      <c r="A63" s="344"/>
      <c r="B63" s="838" t="s">
        <v>221</v>
      </c>
      <c r="C63" s="839"/>
      <c r="D63" s="839"/>
      <c r="E63" s="839"/>
      <c r="F63" s="839"/>
      <c r="G63" s="840"/>
      <c r="H63" s="840"/>
      <c r="I63" s="289"/>
      <c r="J63" s="282"/>
    </row>
    <row r="64" spans="1:11" s="2" customFormat="1" ht="15" customHeight="1" x14ac:dyDescent="0.25">
      <c r="A64" s="342" t="s">
        <v>48</v>
      </c>
      <c r="B64" s="290"/>
      <c r="C64" s="291"/>
      <c r="D64" s="292"/>
      <c r="E64" s="279"/>
      <c r="F64" s="280"/>
      <c r="G64" s="849" t="s">
        <v>180</v>
      </c>
      <c r="H64" s="829"/>
      <c r="I64" s="563" t="s">
        <v>200</v>
      </c>
      <c r="J64" s="564"/>
    </row>
    <row r="65" spans="1:10" s="2" customFormat="1" ht="11.25" customHeight="1" x14ac:dyDescent="0.25">
      <c r="A65" s="344"/>
      <c r="B65" s="269"/>
      <c r="C65" s="269"/>
      <c r="D65" s="269"/>
      <c r="E65" s="269"/>
      <c r="F65" s="269"/>
      <c r="G65" s="275"/>
      <c r="H65" s="293"/>
      <c r="I65" s="287"/>
      <c r="J65" s="287"/>
    </row>
    <row r="66" spans="1:10" s="2" customFormat="1" ht="30.75" customHeight="1" x14ac:dyDescent="0.25">
      <c r="A66" s="344"/>
      <c r="B66" s="838" t="s">
        <v>222</v>
      </c>
      <c r="C66" s="839"/>
      <c r="D66" s="839"/>
      <c r="E66" s="839"/>
      <c r="F66" s="839"/>
      <c r="G66" s="840"/>
      <c r="H66" s="840"/>
      <c r="I66" s="294"/>
      <c r="J66" s="295"/>
    </row>
    <row r="67" spans="1:10" s="2" customFormat="1" ht="15" customHeight="1" x14ac:dyDescent="0.25">
      <c r="A67" s="682" t="s">
        <v>283</v>
      </c>
      <c r="B67" s="249"/>
      <c r="C67" s="240"/>
      <c r="D67" s="278"/>
      <c r="E67" s="681"/>
      <c r="F67" s="850" t="s">
        <v>302</v>
      </c>
      <c r="G67" s="851"/>
      <c r="H67" s="852"/>
      <c r="I67" s="563" t="s">
        <v>298</v>
      </c>
      <c r="J67" s="562"/>
    </row>
    <row r="68" spans="1:10" ht="15" x14ac:dyDescent="0.25">
      <c r="A68" s="683" t="s">
        <v>296</v>
      </c>
      <c r="B68" s="249"/>
      <c r="C68" s="240"/>
      <c r="D68" s="278"/>
      <c r="E68" s="681"/>
      <c r="F68" s="850" t="s">
        <v>303</v>
      </c>
      <c r="G68" s="851"/>
      <c r="H68" s="852"/>
      <c r="I68" s="563" t="s">
        <v>299</v>
      </c>
      <c r="J68" s="562"/>
    </row>
    <row r="69" spans="1:10" ht="15" x14ac:dyDescent="0.25">
      <c r="A69" s="683" t="s">
        <v>297</v>
      </c>
      <c r="B69" s="249"/>
      <c r="C69" s="240"/>
      <c r="D69" s="278"/>
      <c r="E69" s="681"/>
      <c r="F69" s="850" t="s">
        <v>301</v>
      </c>
      <c r="G69" s="851"/>
      <c r="H69" s="852"/>
      <c r="I69" s="563" t="s">
        <v>300</v>
      </c>
      <c r="J69" s="562"/>
    </row>
  </sheetData>
  <sheetProtection formatCells="0"/>
  <mergeCells count="54">
    <mergeCell ref="G64:H64"/>
    <mergeCell ref="F67:H67"/>
    <mergeCell ref="F68:H68"/>
    <mergeCell ref="F69:H69"/>
    <mergeCell ref="F61:H61"/>
    <mergeCell ref="I39:J39"/>
    <mergeCell ref="H41:J41"/>
    <mergeCell ref="H42:I42"/>
    <mergeCell ref="I61:J61"/>
    <mergeCell ref="B66:H66"/>
    <mergeCell ref="I55:J55"/>
    <mergeCell ref="I56:J56"/>
    <mergeCell ref="H50:J50"/>
    <mergeCell ref="I51:J51"/>
    <mergeCell ref="I52:J52"/>
    <mergeCell ref="I53:J53"/>
    <mergeCell ref="I54:J54"/>
    <mergeCell ref="B58:H58"/>
    <mergeCell ref="G59:H59"/>
    <mergeCell ref="G60:H60"/>
    <mergeCell ref="B63:H63"/>
    <mergeCell ref="I35:J35"/>
    <mergeCell ref="I36:J36"/>
    <mergeCell ref="A31:J31"/>
    <mergeCell ref="I37:J37"/>
    <mergeCell ref="I38:J38"/>
    <mergeCell ref="D8:E8"/>
    <mergeCell ref="D9:E9"/>
    <mergeCell ref="I19:J19"/>
    <mergeCell ref="H33:J33"/>
    <mergeCell ref="I34:J34"/>
    <mergeCell ref="B26:D26"/>
    <mergeCell ref="B24:D24"/>
    <mergeCell ref="E20:F20"/>
    <mergeCell ref="A22:D22"/>
    <mergeCell ref="B27:D27"/>
    <mergeCell ref="B25:D25"/>
    <mergeCell ref="E22:F22"/>
    <mergeCell ref="C1:J1"/>
    <mergeCell ref="A3:J3"/>
    <mergeCell ref="A5:C5"/>
    <mergeCell ref="I18:J18"/>
    <mergeCell ref="D6:E6"/>
    <mergeCell ref="G9:I9"/>
    <mergeCell ref="G11:I11"/>
    <mergeCell ref="I13:J13"/>
    <mergeCell ref="G12:J12"/>
    <mergeCell ref="G10:I10"/>
    <mergeCell ref="I17:J17"/>
    <mergeCell ref="A12:C12"/>
    <mergeCell ref="E12:F12"/>
    <mergeCell ref="I15:J15"/>
    <mergeCell ref="I14:J14"/>
    <mergeCell ref="I16:J16"/>
  </mergeCells>
  <phoneticPr fontId="0" type="noConversion"/>
  <pageMargins left="0.78740157480314965" right="0.59055118110236227" top="0.98425196850393704" bottom="0.78740157480314965" header="0.51181102362204722" footer="0.51181102362204722"/>
  <pageSetup paperSize="9" scale="59" orientation="portrait" horizontalDpi="300" verticalDpi="300" r:id="rId1"/>
  <headerFooter alignWithMargins="0">
    <oddFooter>&amp;L&amp;"Calibri,Standard"&amp;11&amp;F &amp;C&amp;"-,Standard"&amp;11&amp;P&amp;R&amp;"-,Standard"&amp;11&amp;D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7DE12-40EC-4105-BB56-F188F18E8CE5}">
  <sheetPr>
    <tabColor indexed="11"/>
    <pageSetUpPr fitToPage="1"/>
  </sheetPr>
  <dimension ref="A1:Z55"/>
  <sheetViews>
    <sheetView showGridLines="0" zoomScaleNormal="100" workbookViewId="0">
      <selection activeCell="F9" sqref="F9"/>
    </sheetView>
  </sheetViews>
  <sheetFormatPr baseColWidth="10" defaultColWidth="11.42578125" defaultRowHeight="12.75" x14ac:dyDescent="0.2"/>
  <cols>
    <col min="1" max="1" width="3.42578125" style="184" customWidth="1"/>
    <col min="2" max="2" width="16.42578125" style="6" customWidth="1"/>
    <col min="3" max="13" width="13.140625" style="6" customWidth="1"/>
    <col min="14" max="15" width="14.28515625" style="6" customWidth="1"/>
    <col min="16" max="16" width="12.7109375" style="6" hidden="1" customWidth="1"/>
    <col min="17" max="17" width="14" style="7" hidden="1" customWidth="1"/>
    <col min="18" max="18" width="12.7109375" style="6" hidden="1" customWidth="1"/>
    <col min="19" max="21" width="11.42578125" style="6" customWidth="1"/>
    <col min="22" max="16384" width="11.42578125" style="6"/>
  </cols>
  <sheetData>
    <row r="1" spans="1:26" ht="21.75" customHeight="1" x14ac:dyDescent="0.2">
      <c r="A1" s="897" t="s">
        <v>34</v>
      </c>
      <c r="B1" s="898"/>
      <c r="C1" s="898"/>
      <c r="D1" s="898"/>
      <c r="E1" s="860">
        <f>'Stammdaten und Forderung'!C9</f>
        <v>0</v>
      </c>
      <c r="F1" s="861"/>
      <c r="G1" s="861"/>
      <c r="H1" s="861"/>
      <c r="I1" s="861"/>
      <c r="J1" s="861"/>
      <c r="K1" s="861"/>
      <c r="L1" s="861"/>
      <c r="M1" s="861"/>
      <c r="N1" s="862"/>
      <c r="O1" s="5"/>
    </row>
    <row r="2" spans="1:26" ht="14.1" customHeight="1" x14ac:dyDescent="0.25">
      <c r="A2" s="163"/>
      <c r="B2" s="8"/>
      <c r="C2" s="8"/>
      <c r="D2" s="8"/>
      <c r="E2" s="8"/>
      <c r="F2" s="8"/>
      <c r="G2" s="8"/>
      <c r="H2" s="5"/>
      <c r="J2" s="5"/>
      <c r="K2" s="5"/>
      <c r="L2" s="5"/>
      <c r="M2" s="8"/>
      <c r="N2" s="8"/>
      <c r="O2" s="8"/>
      <c r="P2" s="612" t="s">
        <v>206</v>
      </c>
      <c r="Q2" s="612" t="s">
        <v>206</v>
      </c>
      <c r="R2" s="612" t="s">
        <v>206</v>
      </c>
    </row>
    <row r="3" spans="1:26" ht="14.1" customHeight="1" thickBot="1" x14ac:dyDescent="0.3">
      <c r="A3" s="164"/>
      <c r="B3" s="9"/>
      <c r="C3" s="9"/>
      <c r="D3" s="9"/>
      <c r="E3" s="9"/>
      <c r="F3" s="9"/>
      <c r="G3" s="9"/>
      <c r="H3" s="9"/>
      <c r="I3" s="5"/>
      <c r="J3" s="5"/>
      <c r="K3" s="5"/>
      <c r="L3" s="5"/>
      <c r="M3" s="9"/>
      <c r="N3" s="9"/>
      <c r="O3" s="9"/>
      <c r="S3" s="5"/>
      <c r="T3" s="5"/>
    </row>
    <row r="4" spans="1:26" s="14" customFormat="1" ht="21.75" customHeight="1" thickBot="1" x14ac:dyDescent="0.3">
      <c r="A4" s="187" t="s">
        <v>275</v>
      </c>
      <c r="B4" s="10"/>
      <c r="C4" s="10"/>
      <c r="D4" s="10"/>
      <c r="E4" s="10"/>
      <c r="F4" s="10"/>
      <c r="G4" s="10"/>
      <c r="H4" s="10"/>
      <c r="I4" s="11"/>
      <c r="J4" s="11"/>
      <c r="K4" s="11"/>
      <c r="L4" s="11"/>
      <c r="M4" s="11"/>
      <c r="N4" s="12"/>
      <c r="O4" s="5"/>
      <c r="P4" s="13"/>
      <c r="R4" s="13"/>
      <c r="S4" s="5"/>
      <c r="T4" s="5"/>
      <c r="U4" s="15"/>
      <c r="V4" s="15"/>
      <c r="W4" s="13"/>
      <c r="X4" s="13"/>
      <c r="Y4" s="13"/>
      <c r="Z4" s="13"/>
    </row>
    <row r="5" spans="1:26" s="14" customFormat="1" ht="14.1" customHeight="1" thickBot="1" x14ac:dyDescent="0.3">
      <c r="A5" s="165"/>
      <c r="B5" s="16"/>
      <c r="C5" s="16"/>
      <c r="I5" s="17"/>
      <c r="J5" s="17"/>
      <c r="K5" s="17"/>
      <c r="L5" s="17"/>
      <c r="M5" s="18"/>
      <c r="N5" s="18"/>
      <c r="O5" s="18"/>
      <c r="P5" s="13"/>
      <c r="R5" s="13"/>
      <c r="T5" s="19"/>
      <c r="U5" s="13"/>
      <c r="V5" s="13"/>
      <c r="W5" s="13"/>
      <c r="X5" s="13"/>
      <c r="Y5" s="13"/>
      <c r="Z5" s="13"/>
    </row>
    <row r="6" spans="1:26" s="14" customFormat="1" ht="30.75" customHeight="1" thickBot="1" x14ac:dyDescent="0.3">
      <c r="A6" s="165"/>
      <c r="B6" s="16"/>
      <c r="C6" s="887" t="s">
        <v>237</v>
      </c>
      <c r="D6" s="887"/>
      <c r="E6" s="887"/>
      <c r="F6" s="887" t="s">
        <v>238</v>
      </c>
      <c r="G6" s="887"/>
      <c r="H6" s="886" t="s">
        <v>236</v>
      </c>
      <c r="I6" s="886"/>
      <c r="J6" s="886" t="s">
        <v>245</v>
      </c>
      <c r="K6" s="886"/>
      <c r="L6" s="880" t="s">
        <v>231</v>
      </c>
      <c r="M6" s="883" t="s">
        <v>204</v>
      </c>
      <c r="N6" s="883" t="s">
        <v>205</v>
      </c>
      <c r="O6" s="18"/>
      <c r="P6" s="19"/>
      <c r="Q6" s="19"/>
      <c r="R6" s="20"/>
      <c r="S6" s="13"/>
      <c r="T6" s="13"/>
      <c r="U6" s="13"/>
      <c r="V6" s="13"/>
      <c r="W6" s="13"/>
      <c r="X6" s="13"/>
    </row>
    <row r="7" spans="1:26" s="14" customFormat="1" ht="15.75" customHeight="1" thickBot="1" x14ac:dyDescent="0.3">
      <c r="A7" s="165"/>
      <c r="B7" s="16"/>
      <c r="C7" s="879" t="s">
        <v>243</v>
      </c>
      <c r="D7" s="895" t="s">
        <v>242</v>
      </c>
      <c r="E7" s="896"/>
      <c r="F7" s="878" t="s">
        <v>239</v>
      </c>
      <c r="G7" s="879" t="s">
        <v>240</v>
      </c>
      <c r="H7" s="878" t="s">
        <v>262</v>
      </c>
      <c r="I7" s="879" t="s">
        <v>241</v>
      </c>
      <c r="J7" s="878" t="s">
        <v>263</v>
      </c>
      <c r="K7" s="879" t="s">
        <v>240</v>
      </c>
      <c r="L7" s="881"/>
      <c r="M7" s="884"/>
      <c r="N7" s="884"/>
      <c r="O7" s="18"/>
      <c r="P7" s="613" t="s">
        <v>207</v>
      </c>
      <c r="Q7" s="19"/>
      <c r="R7" s="20"/>
      <c r="S7" s="13"/>
      <c r="T7" s="13"/>
      <c r="U7" s="13"/>
      <c r="V7" s="13"/>
      <c r="W7" s="13"/>
      <c r="X7" s="13"/>
    </row>
    <row r="8" spans="1:26" s="14" customFormat="1" ht="37.15" customHeight="1" thickBot="1" x14ac:dyDescent="0.3">
      <c r="A8" s="165"/>
      <c r="B8" s="16"/>
      <c r="C8" s="879"/>
      <c r="D8" s="21" t="s">
        <v>211</v>
      </c>
      <c r="E8" s="22" t="s">
        <v>215</v>
      </c>
      <c r="F8" s="878"/>
      <c r="G8" s="879"/>
      <c r="H8" s="878"/>
      <c r="I8" s="879"/>
      <c r="J8" s="878"/>
      <c r="K8" s="879"/>
      <c r="L8" s="882"/>
      <c r="M8" s="885"/>
      <c r="N8" s="885"/>
      <c r="P8" s="23" t="s">
        <v>21</v>
      </c>
      <c r="Q8" s="23" t="s">
        <v>208</v>
      </c>
      <c r="R8" s="24"/>
      <c r="S8" s="13"/>
      <c r="T8" s="13"/>
      <c r="U8" s="13"/>
      <c r="V8" s="13"/>
      <c r="W8" s="13"/>
      <c r="X8" s="13"/>
    </row>
    <row r="9" spans="1:26" s="14" customFormat="1" ht="14.1" customHeight="1" x14ac:dyDescent="0.25">
      <c r="A9" s="166" t="s">
        <v>0</v>
      </c>
      <c r="B9" s="25" t="s">
        <v>169</v>
      </c>
      <c r="C9" s="614">
        <v>0.22059999999999999</v>
      </c>
      <c r="D9" s="614">
        <v>0.1144</v>
      </c>
      <c r="E9" s="615">
        <v>7.6999999999999999E-2</v>
      </c>
      <c r="F9" s="616"/>
      <c r="G9" s="617"/>
      <c r="H9" s="617"/>
      <c r="I9" s="618"/>
      <c r="J9" s="619">
        <f>F9-H9</f>
        <v>0</v>
      </c>
      <c r="K9" s="619">
        <f>G9-I9</f>
        <v>0</v>
      </c>
      <c r="L9" s="26">
        <f>Leistungsdaten!G14*G9</f>
        <v>0</v>
      </c>
      <c r="M9" s="27" t="str">
        <f>IF(L9=0,"",L9-(Leistungsdaten!G14*F9))</f>
        <v/>
      </c>
      <c r="N9" s="28"/>
      <c r="P9" s="29">
        <f>Leistungsdaten!G14</f>
        <v>0</v>
      </c>
      <c r="Q9" s="30" t="e">
        <f>P9*(L$18+L$19)/P$14</f>
        <v>#DIV/0!</v>
      </c>
      <c r="R9" s="31" t="e">
        <f>L9+Q9</f>
        <v>#DIV/0!</v>
      </c>
      <c r="S9" s="13"/>
      <c r="T9" s="13"/>
      <c r="U9" s="13"/>
      <c r="V9" s="13"/>
      <c r="W9" s="13"/>
      <c r="X9" s="13"/>
    </row>
    <row r="10" spans="1:26" s="14" customFormat="1" ht="14.1" customHeight="1" x14ac:dyDescent="0.25">
      <c r="A10" s="167" t="s">
        <v>1</v>
      </c>
      <c r="B10" s="32" t="s">
        <v>175</v>
      </c>
      <c r="C10" s="620">
        <v>0.29139999999999999</v>
      </c>
      <c r="D10" s="621">
        <v>0.14710000000000001</v>
      </c>
      <c r="E10" s="622">
        <v>0.1037</v>
      </c>
      <c r="F10" s="616"/>
      <c r="G10" s="623"/>
      <c r="H10" s="617"/>
      <c r="I10" s="624"/>
      <c r="J10" s="619">
        <f t="shared" ref="J10:J13" si="0">F10-H10</f>
        <v>0</v>
      </c>
      <c r="K10" s="625">
        <f t="shared" ref="K10:K13" si="1">G10-I10</f>
        <v>0</v>
      </c>
      <c r="L10" s="33">
        <f>Leistungsdaten!G15*G10</f>
        <v>0</v>
      </c>
      <c r="M10" s="34" t="str">
        <f>IF(L10=0,"",L10-(Leistungsdaten!G15*F10))</f>
        <v/>
      </c>
      <c r="N10" s="28"/>
      <c r="P10" s="29">
        <f>Leistungsdaten!G15</f>
        <v>0</v>
      </c>
      <c r="Q10" s="30" t="e">
        <f>P10*(L$18+L$19)/P$14</f>
        <v>#DIV/0!</v>
      </c>
      <c r="R10" s="31" t="e">
        <f>L10+Q10</f>
        <v>#DIV/0!</v>
      </c>
      <c r="S10" s="13"/>
      <c r="T10" s="13"/>
      <c r="U10" s="13"/>
      <c r="V10" s="13"/>
      <c r="W10" s="13"/>
      <c r="X10" s="13"/>
    </row>
    <row r="11" spans="1:26" s="14" customFormat="1" ht="14.1" customHeight="1" x14ac:dyDescent="0.25">
      <c r="A11" s="168" t="s">
        <v>2</v>
      </c>
      <c r="B11" s="32" t="s">
        <v>176</v>
      </c>
      <c r="C11" s="620">
        <v>0.40739999999999998</v>
      </c>
      <c r="D11" s="621">
        <v>0.20749999999999999</v>
      </c>
      <c r="E11" s="622">
        <v>0.15509999999999999</v>
      </c>
      <c r="F11" s="616"/>
      <c r="G11" s="623"/>
      <c r="H11" s="617"/>
      <c r="I11" s="624"/>
      <c r="J11" s="619">
        <f t="shared" si="0"/>
        <v>0</v>
      </c>
      <c r="K11" s="625">
        <f t="shared" si="1"/>
        <v>0</v>
      </c>
      <c r="L11" s="33">
        <f>Leistungsdaten!G16*G11</f>
        <v>0</v>
      </c>
      <c r="M11" s="34" t="str">
        <f>IF(L11=0,"",L11-(Leistungsdaten!G16*F11))</f>
        <v/>
      </c>
      <c r="N11" s="28"/>
      <c r="P11" s="29">
        <f>Leistungsdaten!G16</f>
        <v>0</v>
      </c>
      <c r="Q11" s="30" t="e">
        <f>P11*(L$18+L$19)/P$14</f>
        <v>#DIV/0!</v>
      </c>
      <c r="R11" s="31" t="e">
        <f>L11+Q11</f>
        <v>#DIV/0!</v>
      </c>
      <c r="S11" s="13"/>
      <c r="T11" s="13"/>
      <c r="U11" s="13"/>
      <c r="V11" s="13"/>
      <c r="W11" s="13"/>
      <c r="X11" s="13"/>
    </row>
    <row r="12" spans="1:26" s="14" customFormat="1" ht="14.1" customHeight="1" x14ac:dyDescent="0.25">
      <c r="A12" s="167" t="s">
        <v>4</v>
      </c>
      <c r="B12" s="32" t="s">
        <v>177</v>
      </c>
      <c r="C12" s="620">
        <v>0.55030000000000001</v>
      </c>
      <c r="D12" s="621">
        <v>0.27179999999999999</v>
      </c>
      <c r="E12" s="622">
        <v>0.24629999999999999</v>
      </c>
      <c r="F12" s="616"/>
      <c r="G12" s="623"/>
      <c r="H12" s="617"/>
      <c r="I12" s="624"/>
      <c r="J12" s="619">
        <f t="shared" si="0"/>
        <v>0</v>
      </c>
      <c r="K12" s="625">
        <f t="shared" si="1"/>
        <v>0</v>
      </c>
      <c r="L12" s="33">
        <f>Leistungsdaten!G17*G12</f>
        <v>0</v>
      </c>
      <c r="M12" s="34" t="str">
        <f>IF(L12=0,"",L12-(Leistungsdaten!G17*F12))</f>
        <v/>
      </c>
      <c r="N12" s="28"/>
      <c r="O12" s="35"/>
      <c r="P12" s="29">
        <f>Leistungsdaten!G17</f>
        <v>0</v>
      </c>
      <c r="Q12" s="30" t="e">
        <f>P12*(L$18+L$19)/P$14</f>
        <v>#DIV/0!</v>
      </c>
      <c r="R12" s="31" t="e">
        <f>L12+Q12</f>
        <v>#DIV/0!</v>
      </c>
      <c r="S12" s="13"/>
      <c r="T12" s="13"/>
      <c r="U12" s="13"/>
      <c r="V12" s="13"/>
      <c r="W12" s="13"/>
      <c r="X12" s="13"/>
    </row>
    <row r="13" spans="1:26" s="14" customFormat="1" ht="14.1" customHeight="1" thickBot="1" x14ac:dyDescent="0.3">
      <c r="A13" s="169" t="s">
        <v>5</v>
      </c>
      <c r="B13" s="36" t="s">
        <v>178</v>
      </c>
      <c r="C13" s="626">
        <v>0.67020000000000002</v>
      </c>
      <c r="D13" s="627">
        <v>0.2994</v>
      </c>
      <c r="E13" s="628">
        <v>0.38419999999999999</v>
      </c>
      <c r="F13" s="629"/>
      <c r="G13" s="630"/>
      <c r="H13" s="630"/>
      <c r="I13" s="629"/>
      <c r="J13" s="631">
        <f t="shared" si="0"/>
        <v>0</v>
      </c>
      <c r="K13" s="631">
        <f t="shared" si="1"/>
        <v>0</v>
      </c>
      <c r="L13" s="37">
        <f>Leistungsdaten!G18*G13</f>
        <v>0</v>
      </c>
      <c r="M13" s="38" t="str">
        <f>IF(L13=0,"",L13-(Leistungsdaten!G18*F13))</f>
        <v/>
      </c>
      <c r="N13" s="28"/>
      <c r="P13" s="29">
        <f>Leistungsdaten!G18</f>
        <v>0</v>
      </c>
      <c r="Q13" s="30" t="e">
        <f>P13*(L$18+L$19)/P$14</f>
        <v>#DIV/0!</v>
      </c>
      <c r="R13" s="31" t="e">
        <f>L13+Q13</f>
        <v>#DIV/0!</v>
      </c>
      <c r="S13" s="13"/>
      <c r="T13" s="13"/>
      <c r="U13" s="13"/>
      <c r="V13" s="13"/>
      <c r="W13" s="13"/>
      <c r="X13" s="13"/>
    </row>
    <row r="14" spans="1:26" s="14" customFormat="1" ht="14.1" customHeight="1" thickBot="1" x14ac:dyDescent="0.3">
      <c r="A14" s="170" t="s">
        <v>6</v>
      </c>
      <c r="B14" s="39" t="s">
        <v>92</v>
      </c>
      <c r="C14" s="40"/>
      <c r="D14" s="41"/>
      <c r="E14" s="42"/>
      <c r="F14" s="42"/>
      <c r="G14" s="43"/>
      <c r="H14" s="44"/>
      <c r="I14" s="44"/>
      <c r="J14" s="44"/>
      <c r="K14" s="45"/>
      <c r="L14" s="194">
        <f>SUM(L9:L13)</f>
        <v>0</v>
      </c>
      <c r="M14" s="46"/>
      <c r="N14" s="28"/>
      <c r="P14" s="48">
        <f>SUM(P9:P13)</f>
        <v>0</v>
      </c>
      <c r="Q14" s="49" t="e">
        <f>SUM(Q9:Q13)</f>
        <v>#DIV/0!</v>
      </c>
      <c r="R14" s="50" t="e">
        <f>SUM(R9:R13)</f>
        <v>#DIV/0!</v>
      </c>
      <c r="S14" s="13"/>
      <c r="T14" s="13"/>
      <c r="U14" s="13"/>
      <c r="V14" s="13"/>
      <c r="W14" s="13"/>
      <c r="X14" s="13"/>
    </row>
    <row r="15" spans="1:26" s="14" customFormat="1" ht="14.1" customHeight="1" x14ac:dyDescent="0.25">
      <c r="A15" s="171"/>
      <c r="B15" s="51"/>
      <c r="C15" s="51"/>
      <c r="D15" s="51"/>
      <c r="E15" s="52"/>
      <c r="F15" s="53"/>
      <c r="G15" s="52"/>
      <c r="H15" s="53"/>
      <c r="I15" s="54"/>
      <c r="J15" s="54"/>
      <c r="K15" s="54"/>
      <c r="L15" s="54"/>
      <c r="M15" s="55"/>
      <c r="N15" s="54"/>
      <c r="O15" s="56"/>
      <c r="P15" s="47" t="str">
        <f>IF(H15&gt;2.5,"Achtung! Max 2,5 VK","")</f>
        <v/>
      </c>
      <c r="Q15" s="57"/>
      <c r="R15" s="6"/>
      <c r="S15" s="5"/>
      <c r="T15" s="5"/>
      <c r="U15" s="13"/>
      <c r="V15" s="13"/>
      <c r="W15" s="13"/>
      <c r="X15" s="13"/>
      <c r="Y15" s="13"/>
      <c r="Z15" s="13"/>
    </row>
    <row r="16" spans="1:26" s="14" customFormat="1" ht="14.1" customHeight="1" x14ac:dyDescent="0.25">
      <c r="A16" s="171"/>
      <c r="B16" s="58"/>
      <c r="C16" s="58"/>
      <c r="D16" s="58"/>
      <c r="E16" s="52"/>
      <c r="F16" s="53"/>
      <c r="G16" s="53"/>
      <c r="H16" s="53"/>
      <c r="I16" s="53"/>
      <c r="J16" s="53"/>
      <c r="K16" s="53"/>
      <c r="L16" s="53"/>
      <c r="M16" s="59"/>
      <c r="N16" s="60"/>
      <c r="O16" s="56"/>
      <c r="P16" s="13"/>
      <c r="Q16" s="57"/>
      <c r="R16" s="61"/>
      <c r="S16" s="62"/>
      <c r="T16" s="63"/>
      <c r="U16" s="13"/>
      <c r="V16" s="13"/>
      <c r="W16" s="13"/>
      <c r="X16" s="13"/>
      <c r="Y16" s="13"/>
      <c r="Z16" s="13"/>
    </row>
    <row r="17" spans="1:24" s="14" customFormat="1" ht="46.15" customHeight="1" x14ac:dyDescent="0.25">
      <c r="A17" s="172"/>
      <c r="B17" s="64"/>
      <c r="C17" s="65"/>
      <c r="D17" s="65"/>
      <c r="E17" s="66"/>
      <c r="F17" s="863" t="s">
        <v>244</v>
      </c>
      <c r="G17" s="863"/>
      <c r="H17" s="67" t="s">
        <v>212</v>
      </c>
      <c r="I17" s="67" t="s">
        <v>201</v>
      </c>
      <c r="J17" s="868" t="s">
        <v>246</v>
      </c>
      <c r="K17" s="723"/>
      <c r="L17" s="68" t="s">
        <v>126</v>
      </c>
      <c r="M17" s="69"/>
      <c r="N17" s="28"/>
      <c r="P17" s="72"/>
      <c r="Q17" s="71"/>
      <c r="R17" s="57"/>
      <c r="S17" s="73"/>
      <c r="T17" s="63"/>
      <c r="U17" s="13"/>
      <c r="V17" s="13"/>
      <c r="W17" s="13"/>
      <c r="X17" s="13"/>
    </row>
    <row r="18" spans="1:24" s="14" customFormat="1" ht="14.1" customHeight="1" x14ac:dyDescent="0.25">
      <c r="A18" s="173" t="s">
        <v>7</v>
      </c>
      <c r="B18" s="74" t="s">
        <v>202</v>
      </c>
      <c r="C18" s="75"/>
      <c r="D18" s="75"/>
      <c r="E18" s="76"/>
      <c r="F18" s="864"/>
      <c r="G18" s="865"/>
      <c r="H18" s="189">
        <v>1</v>
      </c>
      <c r="I18" s="190" t="e">
        <f>+Leistungsdaten!G19/'Personal prospektiv'!L18</f>
        <v>#DIV/0!</v>
      </c>
      <c r="J18" s="869"/>
      <c r="K18" s="870"/>
      <c r="L18" s="77"/>
      <c r="M18" s="192">
        <f>IF(L18=0,0,L18-Leistungsdaten!G19/J18)</f>
        <v>0</v>
      </c>
      <c r="N18" s="78"/>
      <c r="P18" s="79"/>
      <c r="Q18" s="57"/>
      <c r="R18" s="80"/>
      <c r="S18" s="73"/>
      <c r="T18" s="53"/>
      <c r="U18" s="13"/>
      <c r="V18" s="13"/>
      <c r="W18" s="13"/>
      <c r="X18" s="13"/>
    </row>
    <row r="19" spans="1:24" s="14" customFormat="1" ht="14.1" customHeight="1" x14ac:dyDescent="0.25">
      <c r="A19" s="174" t="s">
        <v>69</v>
      </c>
      <c r="B19" s="74" t="s">
        <v>203</v>
      </c>
      <c r="C19" s="75"/>
      <c r="D19" s="75"/>
      <c r="E19" s="76"/>
      <c r="F19" s="866">
        <f>IF(Leistungsdaten!G19=0,40,IF(Leistungsdaten!G19&lt;=40,Leistungsdaten!G19/1,IF(Leistungsdaten!G19/40&lt;=2.5,40,Leistungsdaten!G19/2.5)))</f>
        <v>40</v>
      </c>
      <c r="G19" s="867"/>
      <c r="H19" s="81">
        <f>+Leistungsdaten!G19/'Personal prospektiv'!F19</f>
        <v>0</v>
      </c>
      <c r="I19" s="191"/>
      <c r="J19" s="871"/>
      <c r="K19" s="872"/>
      <c r="L19" s="81">
        <f>IF(I19=0,0,IF(+Leistungsdaten!G19/'Personal prospektiv'!I19&gt;2.5,2.5,+Leistungsdaten!G19/'Personal prospektiv'!I19))</f>
        <v>0</v>
      </c>
      <c r="M19" s="192">
        <f>IF(L19=0,0,L19-Leistungsdaten!G19/J19)</f>
        <v>0</v>
      </c>
      <c r="N19" s="78"/>
      <c r="P19" s="82"/>
      <c r="Q19" s="70"/>
      <c r="R19" s="80"/>
      <c r="S19" s="72"/>
      <c r="T19" s="72"/>
      <c r="U19" s="13"/>
      <c r="V19" s="13"/>
      <c r="W19" s="13"/>
      <c r="X19" s="13"/>
    </row>
    <row r="20" spans="1:24" s="14" customFormat="1" ht="14.1" customHeight="1" x14ac:dyDescent="0.25">
      <c r="A20" s="175"/>
      <c r="L20" s="195">
        <f>SUM(L18:L19)</f>
        <v>0</v>
      </c>
      <c r="M20" s="78"/>
      <c r="N20" s="78"/>
      <c r="P20" s="70"/>
      <c r="Q20" s="70"/>
      <c r="R20" s="70"/>
      <c r="S20" s="72"/>
      <c r="T20" s="83"/>
      <c r="U20" s="13"/>
      <c r="V20" s="13"/>
      <c r="W20" s="13"/>
      <c r="X20" s="13"/>
    </row>
    <row r="21" spans="1:24" s="14" customFormat="1" ht="14.1" customHeight="1" thickBot="1" x14ac:dyDescent="0.3">
      <c r="A21" s="175"/>
      <c r="M21" s="78"/>
      <c r="N21" s="78"/>
      <c r="P21" s="70"/>
      <c r="Q21" s="70"/>
      <c r="R21" s="70"/>
      <c r="S21" s="72"/>
      <c r="T21" s="83"/>
      <c r="U21" s="13"/>
      <c r="V21" s="13"/>
      <c r="W21" s="13"/>
      <c r="X21" s="13"/>
    </row>
    <row r="22" spans="1:24" s="14" customFormat="1" ht="14.1" customHeight="1" thickBot="1" x14ac:dyDescent="0.3">
      <c r="A22" s="174" t="s">
        <v>35</v>
      </c>
      <c r="B22" s="84" t="s">
        <v>92</v>
      </c>
      <c r="C22" s="85"/>
      <c r="D22" s="85"/>
      <c r="E22" s="85"/>
      <c r="F22" s="85"/>
      <c r="G22" s="85"/>
      <c r="H22" s="85"/>
      <c r="I22" s="85"/>
      <c r="J22" s="85"/>
      <c r="K22" s="85"/>
      <c r="L22" s="196">
        <f>L14+L20</f>
        <v>0</v>
      </c>
      <c r="M22" s="192">
        <f>SUM(M9:M13,M18:M19)</f>
        <v>0</v>
      </c>
      <c r="N22" s="86" t="e">
        <f>M22*J42</f>
        <v>#DIV/0!</v>
      </c>
      <c r="P22" s="87"/>
      <c r="Q22" s="70"/>
      <c r="R22" s="80"/>
      <c r="S22" s="72"/>
      <c r="T22" s="83"/>
      <c r="U22" s="13"/>
      <c r="V22" s="13"/>
      <c r="W22" s="13"/>
      <c r="X22" s="13"/>
    </row>
    <row r="23" spans="1:24" s="14" customFormat="1" ht="14.1" customHeight="1" x14ac:dyDescent="0.25">
      <c r="A23" s="175"/>
      <c r="M23" s="88" t="s">
        <v>154</v>
      </c>
      <c r="N23" s="89" t="e">
        <f>+N22/'Stammdaten und Forderung'!E46</f>
        <v>#DIV/0!</v>
      </c>
      <c r="P23" s="90"/>
      <c r="Q23" s="70"/>
      <c r="R23" s="82"/>
      <c r="S23" s="72"/>
      <c r="T23" s="72"/>
      <c r="U23" s="13"/>
      <c r="V23" s="13"/>
      <c r="W23" s="13"/>
      <c r="X23" s="13"/>
    </row>
    <row r="24" spans="1:24" s="14" customFormat="1" ht="14.1" customHeight="1" thickBot="1" x14ac:dyDescent="0.3">
      <c r="A24" s="175"/>
      <c r="L24" s="91"/>
      <c r="M24" s="92"/>
      <c r="N24" s="93"/>
      <c r="P24" s="70"/>
      <c r="Q24" s="72"/>
      <c r="R24" s="90"/>
      <c r="S24" s="72"/>
      <c r="T24" s="72"/>
      <c r="U24" s="13"/>
      <c r="V24" s="13"/>
      <c r="W24" s="13"/>
    </row>
    <row r="25" spans="1:24" ht="16.5" thickBot="1" x14ac:dyDescent="0.25">
      <c r="A25" s="188" t="s">
        <v>276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94"/>
      <c r="M25" s="95"/>
      <c r="N25" s="96"/>
      <c r="O25" s="97"/>
      <c r="P25" s="7"/>
      <c r="R25" s="7"/>
    </row>
    <row r="26" spans="1:24" ht="14.1" customHeight="1" x14ac:dyDescent="0.25">
      <c r="A26" s="176"/>
      <c r="B26" s="98"/>
      <c r="C26" s="99"/>
      <c r="D26" s="100"/>
      <c r="E26" s="100"/>
      <c r="F26" s="101"/>
      <c r="G26" s="101"/>
      <c r="H26" s="102"/>
      <c r="I26" s="103"/>
      <c r="J26" s="103"/>
      <c r="K26" s="103"/>
      <c r="L26" s="98"/>
      <c r="M26" s="104"/>
      <c r="N26" s="105"/>
      <c r="O26" s="106"/>
      <c r="Q26" s="6"/>
      <c r="R26" s="7"/>
    </row>
    <row r="27" spans="1:24" ht="39" customHeight="1" x14ac:dyDescent="0.25">
      <c r="A27" s="177"/>
      <c r="B27" s="107" t="s">
        <v>125</v>
      </c>
      <c r="C27" s="85"/>
      <c r="D27" s="85"/>
      <c r="E27" s="85"/>
      <c r="F27" s="108" t="s">
        <v>80</v>
      </c>
      <c r="G27" s="109" t="s">
        <v>234</v>
      </c>
      <c r="H27" s="110" t="s">
        <v>288</v>
      </c>
      <c r="I27" s="111" t="s">
        <v>235</v>
      </c>
      <c r="J27" s="876" t="s">
        <v>82</v>
      </c>
      <c r="K27" s="877"/>
      <c r="L27" s="112" t="s">
        <v>213</v>
      </c>
      <c r="N27" s="113"/>
      <c r="Q27" s="6"/>
      <c r="R27" s="7"/>
    </row>
    <row r="28" spans="1:24" ht="13.15" customHeight="1" x14ac:dyDescent="0.2">
      <c r="A28" s="178" t="s">
        <v>8</v>
      </c>
      <c r="B28" s="114" t="s">
        <v>228</v>
      </c>
      <c r="C28" s="115"/>
      <c r="D28" s="116"/>
      <c r="E28" s="116"/>
      <c r="F28" s="117"/>
      <c r="G28" s="118"/>
      <c r="H28" s="119"/>
      <c r="I28" s="120" t="e">
        <f t="shared" ref="I28:I36" si="2">H28/G28-1</f>
        <v>#DIV/0!</v>
      </c>
      <c r="J28" s="853">
        <f t="shared" ref="J28:J36" si="3">H28*F28</f>
        <v>0</v>
      </c>
      <c r="K28" s="854"/>
      <c r="L28" s="632"/>
      <c r="N28" s="113"/>
      <c r="Q28" s="6"/>
      <c r="R28" s="7"/>
    </row>
    <row r="29" spans="1:24" ht="13.15" customHeight="1" x14ac:dyDescent="0.2">
      <c r="A29" s="178" t="s">
        <v>9</v>
      </c>
      <c r="B29" s="114" t="s">
        <v>229</v>
      </c>
      <c r="C29" s="115"/>
      <c r="D29" s="116"/>
      <c r="E29" s="116"/>
      <c r="F29" s="117"/>
      <c r="G29" s="118"/>
      <c r="H29" s="119"/>
      <c r="I29" s="120" t="e">
        <f t="shared" si="2"/>
        <v>#DIV/0!</v>
      </c>
      <c r="J29" s="853">
        <f t="shared" si="3"/>
        <v>0</v>
      </c>
      <c r="K29" s="854"/>
      <c r="L29" s="632"/>
      <c r="N29" s="113"/>
      <c r="O29" s="674"/>
      <c r="P29" s="674"/>
      <c r="Q29" s="674"/>
      <c r="R29" s="675"/>
      <c r="S29" s="674"/>
      <c r="T29" s="674"/>
    </row>
    <row r="30" spans="1:24" ht="13.15" customHeight="1" x14ac:dyDescent="0.2">
      <c r="A30" s="178" t="s">
        <v>11</v>
      </c>
      <c r="B30" s="114" t="s">
        <v>264</v>
      </c>
      <c r="C30" s="115"/>
      <c r="D30" s="116"/>
      <c r="E30" s="116"/>
      <c r="F30" s="670">
        <f>Leistungsdaten!G14*I9+Leistungsdaten!G15*I10+Leistungsdaten!G16*I11+Leistungsdaten!G17*I12+Leistungsdaten!G18*I13-(F34*E34)</f>
        <v>0</v>
      </c>
      <c r="G30" s="118"/>
      <c r="H30" s="119"/>
      <c r="I30" s="120" t="e">
        <f t="shared" si="2"/>
        <v>#DIV/0!</v>
      </c>
      <c r="J30" s="853">
        <f t="shared" si="3"/>
        <v>0</v>
      </c>
      <c r="K30" s="854"/>
      <c r="L30" s="633"/>
      <c r="N30" s="113"/>
      <c r="O30" s="676"/>
      <c r="P30" s="677"/>
      <c r="Q30" s="677"/>
      <c r="R30" s="678"/>
      <c r="S30" s="684"/>
      <c r="T30" s="676"/>
    </row>
    <row r="31" spans="1:24" ht="13.15" customHeight="1" x14ac:dyDescent="0.2">
      <c r="A31" s="178" t="s">
        <v>12</v>
      </c>
      <c r="B31" s="114" t="s">
        <v>233</v>
      </c>
      <c r="C31" s="115"/>
      <c r="D31" s="116"/>
      <c r="E31" s="116"/>
      <c r="F31" s="193">
        <f>L14-(Leistungsdaten!G14*I9+Leistungsdaten!G15*I10+Leistungsdaten!G16*I11+Leistungsdaten!G17*I12+Leistungsdaten!G18*I13)-(F34*(1-E34))</f>
        <v>0</v>
      </c>
      <c r="G31" s="118"/>
      <c r="H31" s="119"/>
      <c r="I31" s="120" t="e">
        <f t="shared" si="2"/>
        <v>#DIV/0!</v>
      </c>
      <c r="J31" s="853">
        <f t="shared" si="3"/>
        <v>0</v>
      </c>
      <c r="K31" s="854"/>
      <c r="L31" s="632"/>
      <c r="N31" s="113"/>
      <c r="O31" s="676"/>
      <c r="P31" s="677"/>
      <c r="Q31" s="677"/>
      <c r="R31" s="678"/>
      <c r="S31" s="677"/>
      <c r="T31" s="676"/>
    </row>
    <row r="32" spans="1:24" ht="13.15" customHeight="1" x14ac:dyDescent="0.2">
      <c r="A32" s="178" t="s">
        <v>13</v>
      </c>
      <c r="B32" s="114" t="s">
        <v>166</v>
      </c>
      <c r="C32" s="115"/>
      <c r="D32" s="116"/>
      <c r="E32" s="116"/>
      <c r="F32" s="193">
        <f>L18</f>
        <v>0</v>
      </c>
      <c r="G32" s="118"/>
      <c r="H32" s="119"/>
      <c r="I32" s="120" t="e">
        <f t="shared" ref="I32:I33" si="4">H32/G32-1</f>
        <v>#DIV/0!</v>
      </c>
      <c r="J32" s="853">
        <f t="shared" ref="J32:J33" si="5">H32*F32</f>
        <v>0</v>
      </c>
      <c r="K32" s="854"/>
      <c r="L32" s="632"/>
      <c r="N32" s="113"/>
      <c r="O32" s="679"/>
      <c r="P32" s="679"/>
      <c r="Q32" s="679"/>
      <c r="R32" s="680"/>
      <c r="S32" s="679"/>
      <c r="T32" s="679"/>
    </row>
    <row r="33" spans="1:18" ht="13.15" customHeight="1" x14ac:dyDescent="0.2">
      <c r="A33" s="178" t="s">
        <v>14</v>
      </c>
      <c r="B33" s="114" t="s">
        <v>266</v>
      </c>
      <c r="C33" s="115"/>
      <c r="D33" s="116"/>
      <c r="E33" s="116"/>
      <c r="F33" s="193">
        <f>L19</f>
        <v>0</v>
      </c>
      <c r="G33" s="118"/>
      <c r="H33" s="119"/>
      <c r="I33" s="120" t="e">
        <f t="shared" si="4"/>
        <v>#DIV/0!</v>
      </c>
      <c r="J33" s="853">
        <f t="shared" si="5"/>
        <v>0</v>
      </c>
      <c r="K33" s="854"/>
      <c r="L33" s="632"/>
      <c r="N33" s="113"/>
      <c r="Q33" s="6"/>
      <c r="R33" s="7"/>
    </row>
    <row r="34" spans="1:18" x14ac:dyDescent="0.2">
      <c r="A34" s="178" t="s">
        <v>15</v>
      </c>
      <c r="B34" s="114" t="s">
        <v>291</v>
      </c>
      <c r="C34" s="115"/>
      <c r="D34" s="666" t="s">
        <v>290</v>
      </c>
      <c r="E34" s="671"/>
      <c r="F34" s="117"/>
      <c r="G34" s="118"/>
      <c r="H34" s="119"/>
      <c r="I34" s="120" t="e">
        <f t="shared" si="2"/>
        <v>#DIV/0!</v>
      </c>
      <c r="J34" s="853">
        <f t="shared" si="3"/>
        <v>0</v>
      </c>
      <c r="K34" s="854"/>
      <c r="L34" s="634"/>
      <c r="N34" s="113"/>
      <c r="Q34" s="6"/>
      <c r="R34" s="7"/>
    </row>
    <row r="35" spans="1:18" x14ac:dyDescent="0.2">
      <c r="A35" s="178" t="s">
        <v>16</v>
      </c>
      <c r="B35" s="114" t="s">
        <v>247</v>
      </c>
      <c r="C35" s="115"/>
      <c r="D35" s="116"/>
      <c r="E35" s="116"/>
      <c r="F35" s="117"/>
      <c r="G35" s="118"/>
      <c r="H35" s="119"/>
      <c r="I35" s="120" t="e">
        <f t="shared" si="2"/>
        <v>#DIV/0!</v>
      </c>
      <c r="J35" s="853">
        <f t="shared" si="3"/>
        <v>0</v>
      </c>
      <c r="K35" s="854"/>
      <c r="L35" s="635"/>
      <c r="N35" s="113"/>
      <c r="Q35" s="6"/>
      <c r="R35" s="7"/>
    </row>
    <row r="36" spans="1:18" x14ac:dyDescent="0.2">
      <c r="A36" s="178" t="s">
        <v>17</v>
      </c>
      <c r="B36" s="114" t="s">
        <v>287</v>
      </c>
      <c r="C36" s="115"/>
      <c r="D36" s="116"/>
      <c r="E36" s="116"/>
      <c r="F36" s="117"/>
      <c r="G36" s="118"/>
      <c r="H36" s="119"/>
      <c r="I36" s="120" t="e">
        <f t="shared" si="2"/>
        <v>#DIV/0!</v>
      </c>
      <c r="J36" s="853">
        <f t="shared" si="3"/>
        <v>0</v>
      </c>
      <c r="K36" s="854"/>
      <c r="L36" s="632"/>
      <c r="N36" s="113"/>
      <c r="Q36" s="6"/>
      <c r="R36" s="7"/>
    </row>
    <row r="37" spans="1:18" ht="19.5" customHeight="1" x14ac:dyDescent="0.2">
      <c r="A37" s="179" t="s">
        <v>19</v>
      </c>
      <c r="B37" s="121" t="s">
        <v>209</v>
      </c>
      <c r="C37" s="122"/>
      <c r="D37" s="122"/>
      <c r="E37" s="123"/>
      <c r="F37" s="124" t="e">
        <f>J37/SUM(J28:J36)</f>
        <v>#DIV/0!</v>
      </c>
      <c r="G37" s="125"/>
      <c r="H37" s="126"/>
      <c r="I37" s="127"/>
      <c r="J37" s="856"/>
      <c r="K37" s="857"/>
      <c r="M37" s="128"/>
      <c r="N37" s="113"/>
      <c r="Q37" s="6"/>
      <c r="R37" s="7"/>
    </row>
    <row r="38" spans="1:18" ht="15.6" customHeight="1" x14ac:dyDescent="0.2">
      <c r="A38" s="178" t="s">
        <v>20</v>
      </c>
      <c r="B38" s="129" t="s">
        <v>84</v>
      </c>
      <c r="C38" s="130"/>
      <c r="D38" s="130"/>
      <c r="E38" s="130"/>
      <c r="F38" s="130"/>
      <c r="G38" s="131"/>
      <c r="H38" s="131"/>
      <c r="I38" s="132"/>
      <c r="J38" s="858">
        <f>SUM(J28:J37)</f>
        <v>0</v>
      </c>
      <c r="K38" s="854"/>
      <c r="M38" s="128"/>
      <c r="N38" s="113"/>
      <c r="Q38" s="6"/>
      <c r="R38" s="7"/>
    </row>
    <row r="39" spans="1:18" ht="14.1" customHeight="1" x14ac:dyDescent="0.25">
      <c r="A39" s="180"/>
      <c r="B39" s="98"/>
      <c r="C39" s="99"/>
      <c r="D39" s="100"/>
      <c r="E39" s="100"/>
      <c r="F39" s="101"/>
      <c r="G39" s="101"/>
      <c r="H39" s="133"/>
      <c r="I39" s="98"/>
      <c r="J39" s="134"/>
      <c r="K39" s="98"/>
      <c r="L39" s="98"/>
      <c r="M39" s="135"/>
      <c r="N39" s="105"/>
      <c r="O39" s="106"/>
      <c r="Q39" s="6"/>
      <c r="R39" s="7"/>
    </row>
    <row r="40" spans="1:18" ht="24" customHeight="1" x14ac:dyDescent="0.2">
      <c r="A40" s="181"/>
      <c r="B40" s="107" t="s">
        <v>85</v>
      </c>
      <c r="C40" s="136"/>
      <c r="D40" s="136"/>
      <c r="E40" s="137"/>
      <c r="F40" s="873" t="s">
        <v>86</v>
      </c>
      <c r="G40" s="873"/>
      <c r="H40" s="873" t="s">
        <v>87</v>
      </c>
      <c r="I40" s="873"/>
      <c r="J40" s="875" t="s">
        <v>214</v>
      </c>
      <c r="K40" s="875"/>
      <c r="L40" s="138" t="s">
        <v>250</v>
      </c>
      <c r="M40" s="139" t="s">
        <v>204</v>
      </c>
      <c r="N40" s="139" t="s">
        <v>205</v>
      </c>
      <c r="O40" s="106"/>
      <c r="Q40" s="6"/>
      <c r="R40" s="7"/>
    </row>
    <row r="41" spans="1:18" x14ac:dyDescent="0.2">
      <c r="A41" s="178" t="s">
        <v>36</v>
      </c>
      <c r="B41" s="140" t="s">
        <v>88</v>
      </c>
      <c r="C41" s="141"/>
      <c r="D41" s="142"/>
      <c r="E41" s="143"/>
      <c r="F41" s="874">
        <f>F28+F29</f>
        <v>0</v>
      </c>
      <c r="G41" s="874"/>
      <c r="H41" s="892" t="e">
        <f>Leistungsdaten!G19/F41</f>
        <v>#DIV/0!</v>
      </c>
      <c r="I41" s="892"/>
      <c r="J41" s="855" t="e">
        <f>+((J28+J29)/(F28+F29))*(1+F37)</f>
        <v>#DIV/0!</v>
      </c>
      <c r="K41" s="855"/>
      <c r="L41" s="197"/>
      <c r="M41" s="192" t="e">
        <f>IF(H41=0,0,F41-Leistungsdaten!G19/L41)</f>
        <v>#DIV/0!</v>
      </c>
      <c r="N41" s="86" t="e">
        <f>M41*J41</f>
        <v>#DIV/0!</v>
      </c>
      <c r="O41" s="106"/>
      <c r="Q41" s="6"/>
      <c r="R41" s="7"/>
    </row>
    <row r="42" spans="1:18" x14ac:dyDescent="0.2">
      <c r="A42" s="178" t="s">
        <v>37</v>
      </c>
      <c r="B42" s="144" t="s">
        <v>89</v>
      </c>
      <c r="C42" s="145"/>
      <c r="D42" s="146"/>
      <c r="E42" s="147"/>
      <c r="F42" s="874">
        <f>F30+F31+F32+F33+F34</f>
        <v>0</v>
      </c>
      <c r="G42" s="874"/>
      <c r="H42" s="892" t="e">
        <f>Leistungsdaten!G19/F42</f>
        <v>#DIV/0!</v>
      </c>
      <c r="I42" s="892"/>
      <c r="J42" s="855" t="e">
        <f>+((J30+J31+J32+J33+J34)/(F30+F31+F32+F33+F34))*(1+F37)</f>
        <v>#DIV/0!</v>
      </c>
      <c r="K42" s="855"/>
      <c r="L42" s="148"/>
      <c r="M42" s="149"/>
      <c r="N42" s="149"/>
      <c r="O42" s="106"/>
      <c r="Q42" s="6"/>
      <c r="R42" s="7"/>
    </row>
    <row r="43" spans="1:18" x14ac:dyDescent="0.2">
      <c r="A43" s="178" t="s">
        <v>38</v>
      </c>
      <c r="B43" s="140" t="s">
        <v>90</v>
      </c>
      <c r="C43" s="145"/>
      <c r="D43" s="146"/>
      <c r="E43" s="147"/>
      <c r="F43" s="874">
        <f>F35+F36</f>
        <v>0</v>
      </c>
      <c r="G43" s="874"/>
      <c r="H43" s="892" t="e">
        <f>Leistungsdaten!G19/F43</f>
        <v>#DIV/0!</v>
      </c>
      <c r="I43" s="892"/>
      <c r="J43" s="855" t="e">
        <f>+((J35+J36)/(F35+F36))*(1+F37)</f>
        <v>#DIV/0!</v>
      </c>
      <c r="K43" s="855"/>
      <c r="L43" s="197"/>
      <c r="M43" s="192" t="e">
        <f>IF(H43=0,0,F43-Leistungsdaten!G19/L43)</f>
        <v>#DIV/0!</v>
      </c>
      <c r="N43" s="86" t="e">
        <f>M43*J43</f>
        <v>#DIV/0!</v>
      </c>
      <c r="O43" s="106"/>
      <c r="Q43" s="6"/>
      <c r="R43" s="7"/>
    </row>
    <row r="44" spans="1:18" x14ac:dyDescent="0.2">
      <c r="A44" s="182" t="s">
        <v>39</v>
      </c>
      <c r="B44" s="150" t="s">
        <v>91</v>
      </c>
      <c r="C44" s="150"/>
      <c r="D44" s="150"/>
      <c r="E44" s="151"/>
      <c r="F44" s="894">
        <f>SUM(F28:F36)</f>
        <v>0</v>
      </c>
      <c r="G44" s="894"/>
      <c r="H44" s="893" t="e">
        <f>Leistungsdaten!G19/F44</f>
        <v>#DIV/0!</v>
      </c>
      <c r="I44" s="893"/>
      <c r="J44" s="859" t="e">
        <f>J38/F44</f>
        <v>#DIV/0!</v>
      </c>
      <c r="K44" s="859"/>
      <c r="L44" s="148"/>
      <c r="M44" s="192" t="e">
        <f>+M43+M41+M22</f>
        <v>#DIV/0!</v>
      </c>
      <c r="N44" s="86" t="e">
        <f>+N43+N41+N22</f>
        <v>#DIV/0!</v>
      </c>
      <c r="O44" s="106"/>
      <c r="Q44" s="6"/>
      <c r="R44" s="7"/>
    </row>
    <row r="45" spans="1:18" x14ac:dyDescent="0.2">
      <c r="A45" s="183"/>
      <c r="B45" s="152"/>
      <c r="C45" s="152"/>
      <c r="D45" s="152"/>
      <c r="E45" s="152"/>
      <c r="F45" s="152"/>
      <c r="G45" s="152"/>
      <c r="H45" s="152"/>
      <c r="I45" s="152"/>
      <c r="J45" s="152"/>
      <c r="K45" s="5"/>
      <c r="L45" s="153"/>
      <c r="M45" s="88" t="s">
        <v>154</v>
      </c>
      <c r="N45" s="89" t="e">
        <f>+N44/'Stammdaten und Forderung'!E46</f>
        <v>#DIV/0!</v>
      </c>
      <c r="O45" s="106"/>
      <c r="Q45" s="6"/>
      <c r="R45" s="7"/>
    </row>
    <row r="46" spans="1:18" x14ac:dyDescent="0.2">
      <c r="B46" s="154"/>
      <c r="C46" s="155"/>
      <c r="D46" s="156"/>
      <c r="E46" s="899"/>
      <c r="F46" s="889"/>
      <c r="M46" s="7"/>
      <c r="N46" s="7"/>
      <c r="O46" s="7"/>
      <c r="Q46" s="6"/>
    </row>
    <row r="47" spans="1:18" x14ac:dyDescent="0.2">
      <c r="A47" s="185"/>
      <c r="B47" s="157"/>
      <c r="C47" s="158"/>
      <c r="D47" s="157"/>
      <c r="E47" s="888"/>
      <c r="F47" s="889"/>
    </row>
    <row r="48" spans="1:18" ht="25.5" customHeight="1" x14ac:dyDescent="0.2">
      <c r="A48" s="186"/>
      <c r="E48" s="890"/>
      <c r="F48" s="891"/>
    </row>
    <row r="49" spans="1:15" x14ac:dyDescent="0.2">
      <c r="A49" s="186"/>
      <c r="B49" s="158"/>
      <c r="C49" s="159"/>
    </row>
    <row r="55" spans="1:15" x14ac:dyDescent="0.2">
      <c r="B55" s="158"/>
      <c r="E55" s="160"/>
      <c r="F55" s="160"/>
      <c r="G55" s="160"/>
      <c r="H55" s="160"/>
      <c r="I55" s="160"/>
      <c r="J55" s="160"/>
      <c r="K55" s="160"/>
      <c r="L55" s="160"/>
      <c r="M55" s="161"/>
      <c r="N55" s="161"/>
      <c r="O55" s="162"/>
    </row>
  </sheetData>
  <sheetProtection formatCells="0" formatColumns="0" formatRows="0" insertColumns="0" insertRows="0" insertHyperlinks="0" deleteColumns="0" deleteRows="0" selectLockedCells="1" sort="0" autoFilter="0" pivotTables="0"/>
  <mergeCells count="53">
    <mergeCell ref="D7:E7"/>
    <mergeCell ref="C6:E6"/>
    <mergeCell ref="C7:C8"/>
    <mergeCell ref="A1:D1"/>
    <mergeCell ref="E46:F46"/>
    <mergeCell ref="F7:F8"/>
    <mergeCell ref="E47:F47"/>
    <mergeCell ref="E48:F48"/>
    <mergeCell ref="H40:I40"/>
    <mergeCell ref="H41:I41"/>
    <mergeCell ref="H42:I42"/>
    <mergeCell ref="H43:I43"/>
    <mergeCell ref="H44:I44"/>
    <mergeCell ref="F44:G44"/>
    <mergeCell ref="G7:G8"/>
    <mergeCell ref="F6:G6"/>
    <mergeCell ref="H7:H8"/>
    <mergeCell ref="I7:I8"/>
    <mergeCell ref="H6:I6"/>
    <mergeCell ref="J7:J8"/>
    <mergeCell ref="K7:K8"/>
    <mergeCell ref="L6:L8"/>
    <mergeCell ref="M6:M8"/>
    <mergeCell ref="N6:N8"/>
    <mergeCell ref="J6:K6"/>
    <mergeCell ref="J27:K27"/>
    <mergeCell ref="J28:K28"/>
    <mergeCell ref="J29:K29"/>
    <mergeCell ref="J30:K30"/>
    <mergeCell ref="J31:K31"/>
    <mergeCell ref="J44:K44"/>
    <mergeCell ref="E1:N1"/>
    <mergeCell ref="J35:K35"/>
    <mergeCell ref="F17:G17"/>
    <mergeCell ref="F18:G18"/>
    <mergeCell ref="F19:G19"/>
    <mergeCell ref="J17:K17"/>
    <mergeCell ref="J18:K18"/>
    <mergeCell ref="J19:K19"/>
    <mergeCell ref="F40:G40"/>
    <mergeCell ref="F41:G41"/>
    <mergeCell ref="F42:G42"/>
    <mergeCell ref="F43:G43"/>
    <mergeCell ref="J40:K40"/>
    <mergeCell ref="J34:K34"/>
    <mergeCell ref="J36:K36"/>
    <mergeCell ref="J32:K32"/>
    <mergeCell ref="J33:K33"/>
    <mergeCell ref="J41:K41"/>
    <mergeCell ref="J42:K42"/>
    <mergeCell ref="J43:K43"/>
    <mergeCell ref="J37:K37"/>
    <mergeCell ref="J38:K38"/>
  </mergeCells>
  <phoneticPr fontId="7" type="noConversion"/>
  <conditionalFormatting sqref="H43:I43">
    <cfRule type="expression" dxfId="0" priority="1">
      <formula>$H$43&lt;5.7</formula>
    </cfRule>
  </conditionalFormatting>
  <printOptions horizontalCentered="1"/>
  <pageMargins left="0.78740157480314965" right="0.59055118110236227" top="0.39370078740157483" bottom="0.78740157480314965" header="0.51181102362204722" footer="0.51181102362204722"/>
  <pageSetup paperSize="9" scale="70" orientation="landscape" r:id="rId1"/>
  <headerFooter alignWithMargins="0">
    <oddFooter>&amp;L&amp;"-,Standard"&amp;11&amp;F &amp;C&amp;"-,Standard"&amp;11&amp;P&amp;R&amp;"-,Standard"&amp;11&amp;D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A877324-6A51-4BC4-9B6B-4F0AAA175012}">
            <xm:f>OR(AND(Leistungsdaten!$G$19&gt;60,H41&lt;24),AND(Leistungsdaten!$G$19&gt;45,H41&lt;23),AND(Leistungsdaten!$G$19&lt;=45,H41&lt;20))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H41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</sheetPr>
  <dimension ref="A1:V62"/>
  <sheetViews>
    <sheetView showGridLines="0" zoomScale="90" zoomScaleNormal="90" workbookViewId="0">
      <selection activeCell="D18" sqref="D18"/>
    </sheetView>
  </sheetViews>
  <sheetFormatPr baseColWidth="10" defaultRowHeight="15" x14ac:dyDescent="0.25"/>
  <cols>
    <col min="1" max="1" width="5.28515625" style="275" customWidth="1"/>
    <col min="2" max="2" width="5.7109375" style="275" customWidth="1"/>
    <col min="3" max="3" width="40.28515625" style="275" customWidth="1"/>
    <col min="4" max="4" width="14.7109375" style="275" customWidth="1"/>
    <col min="5" max="5" width="13.28515625" style="275" customWidth="1"/>
    <col min="6" max="6" width="7.7109375" style="275" customWidth="1"/>
    <col min="7" max="7" width="7.28515625" style="275" customWidth="1"/>
    <col min="8" max="8" width="9.28515625" style="275" customWidth="1"/>
    <col min="9" max="9" width="7.28515625" style="275" customWidth="1"/>
    <col min="10" max="10" width="9.5703125" style="275" customWidth="1"/>
    <col min="11" max="11" width="8" style="275" customWidth="1"/>
    <col min="12" max="12" width="12.7109375" style="275" customWidth="1"/>
    <col min="13" max="13" width="14.7109375" style="275" customWidth="1"/>
    <col min="14" max="14" width="14.28515625" style="275" customWidth="1"/>
    <col min="15" max="15" width="14.7109375" style="275" customWidth="1"/>
    <col min="16" max="16" width="15.7109375" style="275" customWidth="1"/>
    <col min="17" max="17" width="13.7109375" style="275" customWidth="1"/>
    <col min="18" max="16384" width="11.42578125" style="275"/>
  </cols>
  <sheetData>
    <row r="1" spans="1:20" x14ac:dyDescent="0.25">
      <c r="A1" s="416" t="s">
        <v>34</v>
      </c>
      <c r="B1" s="417"/>
      <c r="C1" s="417"/>
      <c r="D1" s="415">
        <f>+'Stammdaten und Forderung'!C9</f>
        <v>0</v>
      </c>
      <c r="E1" s="559"/>
      <c r="F1" s="560"/>
      <c r="G1" s="560"/>
      <c r="H1" s="255"/>
      <c r="I1" s="418"/>
      <c r="J1" s="419" t="s">
        <v>93</v>
      </c>
      <c r="L1" s="212"/>
      <c r="M1" s="215"/>
      <c r="N1" s="420"/>
      <c r="O1" s="215"/>
      <c r="P1" s="421"/>
      <c r="Q1" s="422"/>
    </row>
    <row r="2" spans="1:20" x14ac:dyDescent="0.25">
      <c r="A2" s="418"/>
      <c r="B2" s="418"/>
      <c r="C2" s="418"/>
      <c r="D2" s="395"/>
      <c r="E2" s="423"/>
      <c r="F2" s="419"/>
      <c r="G2" s="419"/>
      <c r="H2" s="419"/>
      <c r="I2" s="419"/>
      <c r="J2" s="324" t="s">
        <v>226</v>
      </c>
      <c r="K2" s="424"/>
      <c r="L2" s="425" t="s">
        <v>94</v>
      </c>
      <c r="M2" s="426" t="s">
        <v>170</v>
      </c>
      <c r="N2" s="427" t="s">
        <v>171</v>
      </c>
      <c r="O2" s="427" t="s">
        <v>172</v>
      </c>
      <c r="P2" s="427" t="s">
        <v>173</v>
      </c>
      <c r="Q2" s="427" t="s">
        <v>174</v>
      </c>
    </row>
    <row r="3" spans="1:20" x14ac:dyDescent="0.25">
      <c r="A3" s="428"/>
      <c r="B3" s="429"/>
      <c r="C3" s="430"/>
      <c r="D3" s="431"/>
      <c r="E3" s="431"/>
      <c r="F3" s="432"/>
      <c r="G3" s="432"/>
      <c r="H3" s="432"/>
      <c r="I3" s="432"/>
      <c r="J3" s="324" t="s">
        <v>21</v>
      </c>
      <c r="K3" s="424"/>
      <c r="L3" s="433">
        <f>SUM(M3:Q3)</f>
        <v>0</v>
      </c>
      <c r="M3" s="434">
        <f>+Leistungsdaten!G14</f>
        <v>0</v>
      </c>
      <c r="N3" s="435">
        <f>+Leistungsdaten!G15</f>
        <v>0</v>
      </c>
      <c r="O3" s="435">
        <f>+Leistungsdaten!G16</f>
        <v>0</v>
      </c>
      <c r="P3" s="435">
        <f>+Leistungsdaten!G17</f>
        <v>0</v>
      </c>
      <c r="Q3" s="435">
        <f>+Leistungsdaten!G18</f>
        <v>0</v>
      </c>
    </row>
    <row r="4" spans="1:20" x14ac:dyDescent="0.25">
      <c r="A4" s="436" t="s">
        <v>277</v>
      </c>
      <c r="B4" s="215"/>
      <c r="C4" s="437"/>
      <c r="D4" s="438"/>
      <c r="E4" s="439"/>
      <c r="F4" s="432"/>
      <c r="G4" s="432"/>
      <c r="H4" s="432"/>
      <c r="I4" s="432"/>
      <c r="J4" s="440" t="s">
        <v>25</v>
      </c>
      <c r="K4" s="441"/>
      <c r="L4" s="442">
        <f>Leistungsdaten!I19</f>
        <v>0</v>
      </c>
      <c r="M4" s="443">
        <f>+Leistungsdaten!I14</f>
        <v>0</v>
      </c>
      <c r="N4" s="444">
        <f>+Leistungsdaten!I15</f>
        <v>0</v>
      </c>
      <c r="O4" s="444">
        <f>+Leistungsdaten!I16</f>
        <v>0</v>
      </c>
      <c r="P4" s="444">
        <f>+Leistungsdaten!I17</f>
        <v>0</v>
      </c>
      <c r="Q4" s="444">
        <f>+Leistungsdaten!I18</f>
        <v>0</v>
      </c>
    </row>
    <row r="5" spans="1:20" x14ac:dyDescent="0.25">
      <c r="A5" s="445"/>
      <c r="B5" s="446"/>
      <c r="C5" s="430"/>
      <c r="D5" s="431"/>
      <c r="E5" s="431"/>
      <c r="F5" s="432"/>
      <c r="G5" s="432"/>
      <c r="H5" s="432"/>
      <c r="I5" s="432"/>
      <c r="J5" s="446"/>
      <c r="K5" s="418"/>
      <c r="L5" s="447"/>
      <c r="M5" s="447"/>
      <c r="N5" s="447"/>
      <c r="O5" s="447"/>
      <c r="P5" s="448"/>
    </row>
    <row r="6" spans="1:20" x14ac:dyDescent="0.25">
      <c r="A6" s="419"/>
      <c r="B6" s="446"/>
      <c r="C6" s="449"/>
      <c r="D6" s="450"/>
      <c r="E6" s="45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</row>
    <row r="7" spans="1:20" x14ac:dyDescent="0.25">
      <c r="A7" s="451"/>
      <c r="B7" s="446"/>
      <c r="C7" s="449"/>
      <c r="D7" s="452" t="s">
        <v>22</v>
      </c>
      <c r="E7" s="453" t="s">
        <v>95</v>
      </c>
      <c r="F7" s="901" t="s">
        <v>96</v>
      </c>
      <c r="G7" s="902"/>
      <c r="H7" s="902"/>
      <c r="I7" s="902"/>
      <c r="J7" s="902"/>
      <c r="K7" s="902"/>
      <c r="L7" s="902"/>
      <c r="M7" s="902"/>
      <c r="N7" s="902"/>
      <c r="O7" s="902"/>
      <c r="P7" s="902"/>
      <c r="Q7" s="253"/>
    </row>
    <row r="8" spans="1:20" ht="12.75" customHeight="1" x14ac:dyDescent="0.25">
      <c r="A8" s="454"/>
      <c r="B8" s="455"/>
      <c r="C8" s="456"/>
      <c r="D8" s="457" t="s">
        <v>97</v>
      </c>
      <c r="E8" s="458" t="s">
        <v>97</v>
      </c>
      <c r="F8" s="459"/>
      <c r="G8" s="460" t="s">
        <v>138</v>
      </c>
      <c r="H8" s="461" t="s">
        <v>138</v>
      </c>
      <c r="I8" s="461" t="s">
        <v>139</v>
      </c>
      <c r="J8" s="461" t="s">
        <v>139</v>
      </c>
      <c r="K8" s="903" t="s">
        <v>98</v>
      </c>
      <c r="L8" s="904"/>
      <c r="M8" s="462" t="s">
        <v>170</v>
      </c>
      <c r="N8" s="464" t="s">
        <v>171</v>
      </c>
      <c r="O8" s="463" t="s">
        <v>172</v>
      </c>
      <c r="P8" s="464" t="s">
        <v>173</v>
      </c>
      <c r="Q8" s="464" t="s">
        <v>174</v>
      </c>
      <c r="R8" s="465"/>
      <c r="S8" s="466"/>
      <c r="T8" s="466"/>
    </row>
    <row r="9" spans="1:20" ht="30" x14ac:dyDescent="0.25">
      <c r="A9" s="454"/>
      <c r="B9" s="455"/>
      <c r="C9" s="456"/>
      <c r="D9" s="467" t="s">
        <v>99</v>
      </c>
      <c r="E9" s="468" t="s">
        <v>100</v>
      </c>
      <c r="F9" s="469" t="s">
        <v>142</v>
      </c>
      <c r="G9" s="469" t="s">
        <v>83</v>
      </c>
      <c r="H9" s="470" t="s">
        <v>124</v>
      </c>
      <c r="I9" s="470" t="s">
        <v>83</v>
      </c>
      <c r="J9" s="471" t="s">
        <v>124</v>
      </c>
      <c r="K9" s="472" t="s">
        <v>83</v>
      </c>
      <c r="L9" s="470" t="s">
        <v>124</v>
      </c>
      <c r="M9" s="471" t="s">
        <v>124</v>
      </c>
      <c r="N9" s="471" t="s">
        <v>124</v>
      </c>
      <c r="O9" s="471" t="s">
        <v>124</v>
      </c>
      <c r="P9" s="471" t="s">
        <v>124</v>
      </c>
      <c r="Q9" s="471" t="s">
        <v>124</v>
      </c>
      <c r="R9" s="473"/>
      <c r="S9" s="474"/>
      <c r="T9" s="474"/>
    </row>
    <row r="10" spans="1:20" x14ac:dyDescent="0.25">
      <c r="A10" s="208" t="s">
        <v>0</v>
      </c>
      <c r="B10" s="389" t="s">
        <v>101</v>
      </c>
      <c r="C10" s="475"/>
      <c r="D10" s="476"/>
      <c r="E10" s="477"/>
      <c r="F10" s="478"/>
      <c r="G10" s="478"/>
      <c r="H10" s="478"/>
      <c r="I10" s="478"/>
      <c r="J10" s="478"/>
      <c r="K10" s="478"/>
      <c r="L10" s="478"/>
      <c r="M10" s="417"/>
      <c r="N10" s="417"/>
      <c r="O10" s="417"/>
      <c r="P10" s="417"/>
      <c r="Q10" s="417"/>
    </row>
    <row r="11" spans="1:20" x14ac:dyDescent="0.25">
      <c r="A11" s="479" t="s">
        <v>102</v>
      </c>
      <c r="B11" s="480" t="s">
        <v>103</v>
      </c>
      <c r="C11" s="417" t="s">
        <v>88</v>
      </c>
      <c r="D11" s="406" t="e">
        <f>'Personal prospektiv'!F41*'Personal prospektiv'!J41</f>
        <v>#DIV/0!</v>
      </c>
      <c r="E11" s="407" t="e">
        <f>D11/$L$4</f>
        <v>#DIV/0!</v>
      </c>
      <c r="F11" s="481">
        <v>0.5</v>
      </c>
      <c r="G11" s="481">
        <v>0.5</v>
      </c>
      <c r="H11" s="482" t="e">
        <f>E11*G11</f>
        <v>#DIV/0!</v>
      </c>
      <c r="I11" s="481">
        <v>0</v>
      </c>
      <c r="J11" s="483" t="e">
        <f>I11*E11</f>
        <v>#DIV/0!</v>
      </c>
      <c r="K11" s="481">
        <v>0.5</v>
      </c>
      <c r="L11" s="483" t="e">
        <f>K11*E11</f>
        <v>#DIV/0!</v>
      </c>
      <c r="M11" s="483">
        <f>+IF(M3=0,0,$L11)</f>
        <v>0</v>
      </c>
      <c r="N11" s="483" t="e">
        <f>L11</f>
        <v>#DIV/0!</v>
      </c>
      <c r="O11" s="483" t="e">
        <f t="shared" ref="N11:Q15" si="0">+$L11</f>
        <v>#DIV/0!</v>
      </c>
      <c r="P11" s="483" t="e">
        <f t="shared" si="0"/>
        <v>#DIV/0!</v>
      </c>
      <c r="Q11" s="483" t="e">
        <f t="shared" si="0"/>
        <v>#DIV/0!</v>
      </c>
    </row>
    <row r="12" spans="1:20" x14ac:dyDescent="0.25">
      <c r="A12" s="479" t="s">
        <v>104</v>
      </c>
      <c r="B12" s="480" t="s">
        <v>103</v>
      </c>
      <c r="C12" s="417" t="s">
        <v>131</v>
      </c>
      <c r="D12" s="406" t="e">
        <f>'Personal prospektiv'!F42*'Personal prospektiv'!J42</f>
        <v>#DIV/0!</v>
      </c>
      <c r="E12" s="407" t="e">
        <f>D12/$L$4</f>
        <v>#DIV/0!</v>
      </c>
      <c r="F12" s="481">
        <v>0</v>
      </c>
      <c r="G12" s="481">
        <v>0</v>
      </c>
      <c r="H12" s="482" t="e">
        <f>G12*E12</f>
        <v>#DIV/0!</v>
      </c>
      <c r="I12" s="481">
        <v>0</v>
      </c>
      <c r="J12" s="483" t="e">
        <f>I12*E12</f>
        <v>#DIV/0!</v>
      </c>
      <c r="K12" s="481">
        <v>1</v>
      </c>
      <c r="L12" s="483" t="e">
        <f>K12*E12</f>
        <v>#DIV/0!</v>
      </c>
      <c r="M12" s="483">
        <f>IF(Leistungsdaten!G14=0,0,'Personal prospektiv'!R9*'Personal prospektiv'!J42/Kostenträgerrechnung!M4)</f>
        <v>0</v>
      </c>
      <c r="N12" s="483" t="e">
        <f>+'Personal prospektiv'!R10*'Personal prospektiv'!J42/Kostenträgerrechnung!N4</f>
        <v>#DIV/0!</v>
      </c>
      <c r="O12" s="483" t="e">
        <f>+'Personal prospektiv'!R11*'Personal prospektiv'!J42/Kostenträgerrechnung!O4</f>
        <v>#DIV/0!</v>
      </c>
      <c r="P12" s="483" t="e">
        <f>+'Personal prospektiv'!R12*'Personal prospektiv'!J42/Kostenträgerrechnung!P4</f>
        <v>#DIV/0!</v>
      </c>
      <c r="Q12" s="483" t="e">
        <f>+'Personal prospektiv'!R13*'Personal prospektiv'!J42/Kostenträgerrechnung!Q4</f>
        <v>#DIV/0!</v>
      </c>
      <c r="R12" s="396"/>
      <c r="S12" s="396"/>
      <c r="T12" s="396"/>
    </row>
    <row r="13" spans="1:20" ht="12.75" customHeight="1" x14ac:dyDescent="0.25">
      <c r="A13" s="479" t="s">
        <v>210</v>
      </c>
      <c r="B13" s="480" t="s">
        <v>103</v>
      </c>
      <c r="C13" s="417" t="s">
        <v>247</v>
      </c>
      <c r="D13" s="406" t="e">
        <f>'Personal prospektiv'!J35+('Personal prospektiv'!J35*'Personal prospektiv'!F37)</f>
        <v>#DIV/0!</v>
      </c>
      <c r="E13" s="407" t="e">
        <f>D13/$L$4</f>
        <v>#DIV/0!</v>
      </c>
      <c r="F13" s="481">
        <v>1</v>
      </c>
      <c r="G13" s="481">
        <v>0</v>
      </c>
      <c r="H13" s="482" t="e">
        <f>G13*E13</f>
        <v>#DIV/0!</v>
      </c>
      <c r="I13" s="481">
        <v>1</v>
      </c>
      <c r="J13" s="483" t="e">
        <f>I13*E13</f>
        <v>#DIV/0!</v>
      </c>
      <c r="K13" s="481">
        <v>0</v>
      </c>
      <c r="L13" s="483" t="e">
        <f>K13*E13</f>
        <v>#DIV/0!</v>
      </c>
      <c r="M13" s="483" t="e">
        <f>L13</f>
        <v>#DIV/0!</v>
      </c>
      <c r="N13" s="483" t="e">
        <f>L13</f>
        <v>#DIV/0!</v>
      </c>
      <c r="O13" s="483" t="e">
        <f t="shared" si="0"/>
        <v>#DIV/0!</v>
      </c>
      <c r="P13" s="483" t="e">
        <f t="shared" si="0"/>
        <v>#DIV/0!</v>
      </c>
      <c r="Q13" s="483" t="e">
        <f t="shared" si="0"/>
        <v>#DIV/0!</v>
      </c>
      <c r="R13" s="396"/>
      <c r="S13" s="396"/>
      <c r="T13" s="396"/>
    </row>
    <row r="14" spans="1:20" x14ac:dyDescent="0.25">
      <c r="A14" s="479" t="s">
        <v>105</v>
      </c>
      <c r="B14" s="480" t="s">
        <v>103</v>
      </c>
      <c r="C14" s="417" t="s">
        <v>248</v>
      </c>
      <c r="D14" s="406" t="e">
        <f>'Personal prospektiv'!J36+('Personal prospektiv'!J36*'Personal prospektiv'!F37)</f>
        <v>#DIV/0!</v>
      </c>
      <c r="E14" s="407" t="e">
        <f>D14/$L$4</f>
        <v>#DIV/0!</v>
      </c>
      <c r="F14" s="484">
        <v>0.5</v>
      </c>
      <c r="G14" s="484">
        <v>0.5</v>
      </c>
      <c r="H14" s="482" t="e">
        <f>G14*E14</f>
        <v>#DIV/0!</v>
      </c>
      <c r="I14" s="484">
        <v>0</v>
      </c>
      <c r="J14" s="483" t="e">
        <f>I14*E14</f>
        <v>#DIV/0!</v>
      </c>
      <c r="K14" s="484">
        <v>0.5</v>
      </c>
      <c r="L14" s="483" t="e">
        <f>K14*E14</f>
        <v>#DIV/0!</v>
      </c>
      <c r="M14" s="483">
        <f>+IF(M3=0,0,$L14)</f>
        <v>0</v>
      </c>
      <c r="N14" s="483" t="e">
        <f>L14</f>
        <v>#DIV/0!</v>
      </c>
      <c r="O14" s="483" t="e">
        <f t="shared" si="0"/>
        <v>#DIV/0!</v>
      </c>
      <c r="P14" s="483" t="e">
        <f t="shared" si="0"/>
        <v>#DIV/0!</v>
      </c>
      <c r="Q14" s="483" t="e">
        <f t="shared" si="0"/>
        <v>#DIV/0!</v>
      </c>
    </row>
    <row r="15" spans="1:20" x14ac:dyDescent="0.25">
      <c r="A15" s="479" t="s">
        <v>249</v>
      </c>
      <c r="B15" s="480"/>
      <c r="C15" s="485"/>
      <c r="D15" s="486"/>
      <c r="E15" s="407" t="e">
        <f>D15/$L$4</f>
        <v>#DIV/0!</v>
      </c>
      <c r="F15" s="481">
        <v>0.5</v>
      </c>
      <c r="G15" s="481"/>
      <c r="H15" s="482" t="e">
        <f>G15*E15</f>
        <v>#DIV/0!</v>
      </c>
      <c r="I15" s="481"/>
      <c r="J15" s="483" t="e">
        <f>I15*E15</f>
        <v>#DIV/0!</v>
      </c>
      <c r="K15" s="481">
        <v>0.5</v>
      </c>
      <c r="L15" s="483" t="e">
        <f>K15*E15</f>
        <v>#DIV/0!</v>
      </c>
      <c r="M15" s="483" t="e">
        <f>+$L15</f>
        <v>#DIV/0!</v>
      </c>
      <c r="N15" s="483" t="e">
        <f t="shared" si="0"/>
        <v>#DIV/0!</v>
      </c>
      <c r="O15" s="483" t="e">
        <f t="shared" si="0"/>
        <v>#DIV/0!</v>
      </c>
      <c r="P15" s="483" t="e">
        <f t="shared" si="0"/>
        <v>#DIV/0!</v>
      </c>
      <c r="Q15" s="483" t="e">
        <f t="shared" si="0"/>
        <v>#DIV/0!</v>
      </c>
      <c r="R15" s="487"/>
      <c r="S15" s="487"/>
    </row>
    <row r="16" spans="1:20" x14ac:dyDescent="0.25">
      <c r="A16" s="397"/>
      <c r="B16" s="398"/>
      <c r="C16" s="399" t="s">
        <v>106</v>
      </c>
      <c r="D16" s="400" t="e">
        <f>SUM(D11:D15)</f>
        <v>#DIV/0!</v>
      </c>
      <c r="E16" s="401" t="e">
        <f>SUM(E11:E15)</f>
        <v>#DIV/0!</v>
      </c>
      <c r="F16" s="402"/>
      <c r="G16" s="402"/>
      <c r="H16" s="408" t="e">
        <f>SUM(H11:H15)</f>
        <v>#DIV/0!</v>
      </c>
      <c r="I16" s="402"/>
      <c r="J16" s="403" t="e">
        <f>SUM(J11:J15)</f>
        <v>#DIV/0!</v>
      </c>
      <c r="K16" s="402"/>
      <c r="L16" s="403" t="e">
        <f t="shared" ref="L16:Q16" si="1">SUM(L11:L15)</f>
        <v>#DIV/0!</v>
      </c>
      <c r="M16" s="403" t="e">
        <f t="shared" si="1"/>
        <v>#DIV/0!</v>
      </c>
      <c r="N16" s="403" t="e">
        <f t="shared" si="1"/>
        <v>#DIV/0!</v>
      </c>
      <c r="O16" s="403" t="e">
        <f t="shared" si="1"/>
        <v>#DIV/0!</v>
      </c>
      <c r="P16" s="403" t="e">
        <f t="shared" si="1"/>
        <v>#DIV/0!</v>
      </c>
      <c r="Q16" s="403" t="e">
        <f t="shared" si="1"/>
        <v>#DIV/0!</v>
      </c>
    </row>
    <row r="17" spans="1:22" x14ac:dyDescent="0.25">
      <c r="A17" s="208" t="s">
        <v>1</v>
      </c>
      <c r="B17" s="389" t="s">
        <v>107</v>
      </c>
      <c r="C17" s="475"/>
      <c r="D17" s="488"/>
      <c r="E17" s="489"/>
      <c r="F17" s="478"/>
      <c r="G17" s="478"/>
      <c r="H17" s="478"/>
      <c r="I17" s="478"/>
      <c r="J17" s="478"/>
      <c r="K17" s="478"/>
      <c r="L17" s="490"/>
      <c r="M17" s="417"/>
      <c r="N17" s="417"/>
      <c r="O17" s="417"/>
      <c r="P17" s="417"/>
      <c r="Q17" s="417"/>
    </row>
    <row r="18" spans="1:22" x14ac:dyDescent="0.25">
      <c r="A18" s="417" t="s">
        <v>108</v>
      </c>
      <c r="B18" s="480"/>
      <c r="C18" s="417" t="s">
        <v>109</v>
      </c>
      <c r="D18" s="668"/>
      <c r="E18" s="407" t="e">
        <f t="shared" ref="E18:E30" si="2">D18/$L$4</f>
        <v>#DIV/0!</v>
      </c>
      <c r="F18" s="481">
        <v>1</v>
      </c>
      <c r="G18" s="481">
        <v>0</v>
      </c>
      <c r="H18" s="482" t="e">
        <f t="shared" ref="H18:H30" si="3">G18*E18</f>
        <v>#DIV/0!</v>
      </c>
      <c r="I18" s="481">
        <v>1</v>
      </c>
      <c r="J18" s="483" t="e">
        <f>I18*E18</f>
        <v>#DIV/0!</v>
      </c>
      <c r="K18" s="481">
        <v>0</v>
      </c>
      <c r="L18" s="483" t="e">
        <f>K18*E18</f>
        <v>#DIV/0!</v>
      </c>
      <c r="M18" s="483" t="e">
        <f t="shared" ref="M18:Q30" si="4">+$L18</f>
        <v>#DIV/0!</v>
      </c>
      <c r="N18" s="483" t="e">
        <f>+$L18</f>
        <v>#DIV/0!</v>
      </c>
      <c r="O18" s="483" t="e">
        <f>+$L18</f>
        <v>#DIV/0!</v>
      </c>
      <c r="P18" s="483" t="e">
        <f t="shared" si="4"/>
        <v>#DIV/0!</v>
      </c>
      <c r="Q18" s="483" t="e">
        <f t="shared" si="4"/>
        <v>#DIV/0!</v>
      </c>
      <c r="R18" s="396"/>
      <c r="S18" s="396"/>
    </row>
    <row r="19" spans="1:22" x14ac:dyDescent="0.25">
      <c r="A19" s="417" t="s">
        <v>110</v>
      </c>
      <c r="B19" s="480"/>
      <c r="C19" s="417" t="s">
        <v>111</v>
      </c>
      <c r="D19" s="668"/>
      <c r="E19" s="407" t="e">
        <f>D19/$L$4</f>
        <v>#DIV/0!</v>
      </c>
      <c r="F19" s="481">
        <v>0.5</v>
      </c>
      <c r="G19" s="481">
        <v>0.5</v>
      </c>
      <c r="H19" s="482" t="e">
        <f>G19*E19</f>
        <v>#DIV/0!</v>
      </c>
      <c r="I19" s="481">
        <v>0</v>
      </c>
      <c r="J19" s="483" t="e">
        <f t="shared" ref="J19:J30" si="5">I19*E19</f>
        <v>#DIV/0!</v>
      </c>
      <c r="K19" s="481">
        <v>0.5</v>
      </c>
      <c r="L19" s="483" t="e">
        <f>K19*E19</f>
        <v>#DIV/0!</v>
      </c>
      <c r="M19" s="483">
        <f>+IF(M3=0,0,$L19)</f>
        <v>0</v>
      </c>
      <c r="N19" s="483" t="e">
        <f t="shared" si="4"/>
        <v>#DIV/0!</v>
      </c>
      <c r="O19" s="483" t="e">
        <f t="shared" si="4"/>
        <v>#DIV/0!</v>
      </c>
      <c r="P19" s="483" t="e">
        <f t="shared" si="4"/>
        <v>#DIV/0!</v>
      </c>
      <c r="Q19" s="483" t="e">
        <f t="shared" si="4"/>
        <v>#DIV/0!</v>
      </c>
      <c r="R19" s="396"/>
      <c r="S19" s="396"/>
    </row>
    <row r="20" spans="1:22" x14ac:dyDescent="0.25">
      <c r="A20" s="417" t="s">
        <v>112</v>
      </c>
      <c r="B20" s="480"/>
      <c r="C20" s="417" t="s">
        <v>113</v>
      </c>
      <c r="D20" s="668"/>
      <c r="E20" s="407" t="e">
        <f t="shared" si="2"/>
        <v>#DIV/0!</v>
      </c>
      <c r="F20" s="481">
        <v>0.5</v>
      </c>
      <c r="G20" s="481">
        <v>0.5</v>
      </c>
      <c r="H20" s="482" t="e">
        <f t="shared" si="3"/>
        <v>#DIV/0!</v>
      </c>
      <c r="I20" s="481">
        <v>0</v>
      </c>
      <c r="J20" s="483" t="e">
        <f t="shared" si="5"/>
        <v>#DIV/0!</v>
      </c>
      <c r="K20" s="481">
        <v>0.5</v>
      </c>
      <c r="L20" s="483" t="e">
        <f t="shared" ref="L20:L28" si="6">K20*E20</f>
        <v>#DIV/0!</v>
      </c>
      <c r="M20" s="483">
        <f>+IF(M3=0,0,$L20)</f>
        <v>0</v>
      </c>
      <c r="N20" s="483" t="e">
        <f>L20</f>
        <v>#DIV/0!</v>
      </c>
      <c r="O20" s="483" t="e">
        <f t="shared" si="4"/>
        <v>#DIV/0!</v>
      </c>
      <c r="P20" s="483" t="e">
        <f t="shared" si="4"/>
        <v>#DIV/0!</v>
      </c>
      <c r="Q20" s="483" t="e">
        <f t="shared" si="4"/>
        <v>#DIV/0!</v>
      </c>
      <c r="R20" s="491"/>
      <c r="S20" s="491"/>
    </row>
    <row r="21" spans="1:22" x14ac:dyDescent="0.25">
      <c r="A21" s="417" t="s">
        <v>114</v>
      </c>
      <c r="B21" s="480"/>
      <c r="C21" s="417" t="s">
        <v>115</v>
      </c>
      <c r="D21" s="669"/>
      <c r="E21" s="407" t="e">
        <f t="shared" si="2"/>
        <v>#DIV/0!</v>
      </c>
      <c r="F21" s="481">
        <v>0.5</v>
      </c>
      <c r="G21" s="481">
        <v>0.5</v>
      </c>
      <c r="H21" s="482" t="e">
        <f t="shared" si="3"/>
        <v>#DIV/0!</v>
      </c>
      <c r="I21" s="481">
        <v>0</v>
      </c>
      <c r="J21" s="483" t="e">
        <f t="shared" si="5"/>
        <v>#DIV/0!</v>
      </c>
      <c r="K21" s="481">
        <v>0.5</v>
      </c>
      <c r="L21" s="483" t="e">
        <f t="shared" si="6"/>
        <v>#DIV/0!</v>
      </c>
      <c r="M21" s="483">
        <f>+IF(M3=0,0,$L21)</f>
        <v>0</v>
      </c>
      <c r="N21" s="483" t="e">
        <f>L21</f>
        <v>#DIV/0!</v>
      </c>
      <c r="O21" s="483" t="e">
        <f t="shared" si="4"/>
        <v>#DIV/0!</v>
      </c>
      <c r="P21" s="483" t="e">
        <f t="shared" si="4"/>
        <v>#DIV/0!</v>
      </c>
      <c r="Q21" s="483" t="e">
        <f t="shared" si="4"/>
        <v>#DIV/0!</v>
      </c>
      <c r="R21" s="491"/>
      <c r="S21" s="491"/>
    </row>
    <row r="22" spans="1:22" x14ac:dyDescent="0.25">
      <c r="A22" s="417" t="s">
        <v>116</v>
      </c>
      <c r="B22" s="480"/>
      <c r="C22" s="417" t="s">
        <v>127</v>
      </c>
      <c r="D22" s="669"/>
      <c r="E22" s="407" t="e">
        <f t="shared" si="2"/>
        <v>#DIV/0!</v>
      </c>
      <c r="F22" s="481">
        <v>1</v>
      </c>
      <c r="G22" s="481">
        <v>0</v>
      </c>
      <c r="H22" s="482" t="e">
        <f t="shared" si="3"/>
        <v>#DIV/0!</v>
      </c>
      <c r="I22" s="481">
        <v>1</v>
      </c>
      <c r="J22" s="483" t="e">
        <f t="shared" si="5"/>
        <v>#DIV/0!</v>
      </c>
      <c r="K22" s="481">
        <v>0</v>
      </c>
      <c r="L22" s="483" t="e">
        <f t="shared" si="6"/>
        <v>#DIV/0!</v>
      </c>
      <c r="M22" s="483" t="e">
        <f t="shared" si="4"/>
        <v>#DIV/0!</v>
      </c>
      <c r="N22" s="483" t="e">
        <f t="shared" si="4"/>
        <v>#DIV/0!</v>
      </c>
      <c r="O22" s="483" t="e">
        <f t="shared" si="4"/>
        <v>#DIV/0!</v>
      </c>
      <c r="P22" s="483" t="e">
        <f t="shared" si="4"/>
        <v>#DIV/0!</v>
      </c>
      <c r="Q22" s="483" t="e">
        <f t="shared" si="4"/>
        <v>#DIV/0!</v>
      </c>
    </row>
    <row r="23" spans="1:22" x14ac:dyDescent="0.25">
      <c r="A23" s="492" t="s">
        <v>117</v>
      </c>
      <c r="B23" s="480"/>
      <c r="C23" s="417" t="s">
        <v>128</v>
      </c>
      <c r="D23" s="669"/>
      <c r="E23" s="407" t="e">
        <f t="shared" si="2"/>
        <v>#DIV/0!</v>
      </c>
      <c r="F23" s="481">
        <v>0.5</v>
      </c>
      <c r="G23" s="481">
        <v>0.5</v>
      </c>
      <c r="H23" s="482" t="e">
        <f t="shared" si="3"/>
        <v>#DIV/0!</v>
      </c>
      <c r="I23" s="481">
        <v>0</v>
      </c>
      <c r="J23" s="483" t="e">
        <f t="shared" si="5"/>
        <v>#DIV/0!</v>
      </c>
      <c r="K23" s="481">
        <v>0.5</v>
      </c>
      <c r="L23" s="483" t="e">
        <f t="shared" si="6"/>
        <v>#DIV/0!</v>
      </c>
      <c r="M23" s="483">
        <f>+IF(M3=0,0,$L23)</f>
        <v>0</v>
      </c>
      <c r="N23" s="483" t="e">
        <f t="shared" si="4"/>
        <v>#DIV/0!</v>
      </c>
      <c r="O23" s="483" t="e">
        <f t="shared" si="4"/>
        <v>#DIV/0!</v>
      </c>
      <c r="P23" s="483" t="e">
        <f t="shared" si="4"/>
        <v>#DIV/0!</v>
      </c>
      <c r="Q23" s="483" t="e">
        <f t="shared" si="4"/>
        <v>#DIV/0!</v>
      </c>
    </row>
    <row r="24" spans="1:22" x14ac:dyDescent="0.25">
      <c r="A24" s="493" t="s">
        <v>155</v>
      </c>
      <c r="B24" s="480"/>
      <c r="C24" s="417" t="s">
        <v>156</v>
      </c>
      <c r="D24" s="669"/>
      <c r="E24" s="407" t="e">
        <f t="shared" si="2"/>
        <v>#DIV/0!</v>
      </c>
      <c r="F24" s="494">
        <v>0</v>
      </c>
      <c r="G24" s="494">
        <v>0</v>
      </c>
      <c r="H24" s="482" t="e">
        <f t="shared" si="3"/>
        <v>#DIV/0!</v>
      </c>
      <c r="I24" s="494">
        <v>0</v>
      </c>
      <c r="J24" s="483" t="e">
        <f t="shared" si="5"/>
        <v>#DIV/0!</v>
      </c>
      <c r="K24" s="481">
        <v>1</v>
      </c>
      <c r="L24" s="483" t="e">
        <f t="shared" ref="L24" si="7">K24*E24</f>
        <v>#DIV/0!</v>
      </c>
      <c r="M24" s="483">
        <f>+IF(M3=0,0,$L24)</f>
        <v>0</v>
      </c>
      <c r="N24" s="483" t="e">
        <f t="shared" si="4"/>
        <v>#DIV/0!</v>
      </c>
      <c r="O24" s="483" t="e">
        <f t="shared" si="4"/>
        <v>#DIV/0!</v>
      </c>
      <c r="P24" s="483" t="e">
        <f t="shared" si="4"/>
        <v>#DIV/0!</v>
      </c>
      <c r="Q24" s="483" t="e">
        <f t="shared" si="4"/>
        <v>#DIV/0!</v>
      </c>
    </row>
    <row r="25" spans="1:22" x14ac:dyDescent="0.25">
      <c r="A25" s="495" t="s">
        <v>157</v>
      </c>
      <c r="B25" s="480"/>
      <c r="C25" s="417" t="s">
        <v>118</v>
      </c>
      <c r="D25" s="668"/>
      <c r="E25" s="407" t="e">
        <f t="shared" si="2"/>
        <v>#DIV/0!</v>
      </c>
      <c r="F25" s="481">
        <v>0</v>
      </c>
      <c r="G25" s="481">
        <v>0</v>
      </c>
      <c r="H25" s="482" t="e">
        <f t="shared" si="3"/>
        <v>#DIV/0!</v>
      </c>
      <c r="I25" s="481">
        <v>0</v>
      </c>
      <c r="J25" s="483" t="e">
        <f t="shared" si="5"/>
        <v>#DIV/0!</v>
      </c>
      <c r="K25" s="481">
        <v>1</v>
      </c>
      <c r="L25" s="483" t="e">
        <f t="shared" si="6"/>
        <v>#DIV/0!</v>
      </c>
      <c r="M25" s="483">
        <f>+IF(M3=0,0,$L25)</f>
        <v>0</v>
      </c>
      <c r="N25" s="483" t="e">
        <f t="shared" si="4"/>
        <v>#DIV/0!</v>
      </c>
      <c r="O25" s="483" t="e">
        <f t="shared" si="4"/>
        <v>#DIV/0!</v>
      </c>
      <c r="P25" s="483" t="e">
        <f t="shared" si="4"/>
        <v>#DIV/0!</v>
      </c>
      <c r="Q25" s="483" t="e">
        <f t="shared" si="4"/>
        <v>#DIV/0!</v>
      </c>
    </row>
    <row r="26" spans="1:22" x14ac:dyDescent="0.25">
      <c r="A26" s="496" t="s">
        <v>158</v>
      </c>
      <c r="B26" s="480"/>
      <c r="C26" s="417" t="s">
        <v>119</v>
      </c>
      <c r="D26" s="668"/>
      <c r="E26" s="407" t="e">
        <f t="shared" si="2"/>
        <v>#DIV/0!</v>
      </c>
      <c r="F26" s="481">
        <v>0.5</v>
      </c>
      <c r="G26" s="481">
        <v>0.5</v>
      </c>
      <c r="H26" s="482" t="e">
        <f t="shared" si="3"/>
        <v>#DIV/0!</v>
      </c>
      <c r="I26" s="481">
        <v>0</v>
      </c>
      <c r="J26" s="483" t="e">
        <f t="shared" si="5"/>
        <v>#DIV/0!</v>
      </c>
      <c r="K26" s="481">
        <v>0.5</v>
      </c>
      <c r="L26" s="483" t="e">
        <f t="shared" si="6"/>
        <v>#DIV/0!</v>
      </c>
      <c r="M26" s="483">
        <f>+IF(M3=0,0,$L26)</f>
        <v>0</v>
      </c>
      <c r="N26" s="483" t="e">
        <f t="shared" si="4"/>
        <v>#DIV/0!</v>
      </c>
      <c r="O26" s="483" t="e">
        <f t="shared" si="4"/>
        <v>#DIV/0!</v>
      </c>
      <c r="P26" s="483" t="e">
        <f t="shared" si="4"/>
        <v>#DIV/0!</v>
      </c>
      <c r="Q26" s="483" t="e">
        <f t="shared" si="4"/>
        <v>#DIV/0!</v>
      </c>
      <c r="R26" s="491"/>
      <c r="S26" s="491"/>
      <c r="T26" s="491"/>
      <c r="U26" s="491"/>
      <c r="V26" s="491"/>
    </row>
    <row r="27" spans="1:22" x14ac:dyDescent="0.25">
      <c r="A27" s="496" t="s">
        <v>159</v>
      </c>
      <c r="B27" s="480"/>
      <c r="C27" s="417" t="s">
        <v>129</v>
      </c>
      <c r="D27" s="668"/>
      <c r="E27" s="407" t="e">
        <f t="shared" si="2"/>
        <v>#DIV/0!</v>
      </c>
      <c r="F27" s="481">
        <v>0.5</v>
      </c>
      <c r="G27" s="481">
        <v>0.5</v>
      </c>
      <c r="H27" s="482" t="e">
        <f t="shared" si="3"/>
        <v>#DIV/0!</v>
      </c>
      <c r="I27" s="481">
        <v>0</v>
      </c>
      <c r="J27" s="483" t="e">
        <f t="shared" si="5"/>
        <v>#DIV/0!</v>
      </c>
      <c r="K27" s="481">
        <v>0.5</v>
      </c>
      <c r="L27" s="483" t="e">
        <f t="shared" si="6"/>
        <v>#DIV/0!</v>
      </c>
      <c r="M27" s="483">
        <f>+IF(M3=0,0,$L27)</f>
        <v>0</v>
      </c>
      <c r="N27" s="483" t="e">
        <f t="shared" si="4"/>
        <v>#DIV/0!</v>
      </c>
      <c r="O27" s="483" t="e">
        <f t="shared" si="4"/>
        <v>#DIV/0!</v>
      </c>
      <c r="P27" s="483" t="e">
        <f t="shared" si="4"/>
        <v>#DIV/0!</v>
      </c>
      <c r="Q27" s="483" t="e">
        <f t="shared" si="4"/>
        <v>#DIV/0!</v>
      </c>
      <c r="R27" s="491"/>
      <c r="S27" s="491"/>
      <c r="T27" s="491"/>
      <c r="U27" s="491"/>
      <c r="V27" s="491"/>
    </row>
    <row r="28" spans="1:22" x14ac:dyDescent="0.25">
      <c r="A28" s="497" t="s">
        <v>146</v>
      </c>
      <c r="B28" s="498"/>
      <c r="C28" s="499" t="s">
        <v>143</v>
      </c>
      <c r="D28" s="668"/>
      <c r="E28" s="407" t="e">
        <f t="shared" si="2"/>
        <v>#DIV/0!</v>
      </c>
      <c r="F28" s="481">
        <v>1</v>
      </c>
      <c r="G28" s="481">
        <v>1</v>
      </c>
      <c r="H28" s="482" t="e">
        <f t="shared" si="3"/>
        <v>#DIV/0!</v>
      </c>
      <c r="I28" s="481">
        <v>0</v>
      </c>
      <c r="J28" s="483" t="e">
        <f t="shared" si="5"/>
        <v>#DIV/0!</v>
      </c>
      <c r="K28" s="481">
        <v>0</v>
      </c>
      <c r="L28" s="483" t="e">
        <f t="shared" si="6"/>
        <v>#DIV/0!</v>
      </c>
      <c r="M28" s="483" t="e">
        <f t="shared" si="4"/>
        <v>#DIV/0!</v>
      </c>
      <c r="N28" s="483" t="e">
        <f t="shared" si="4"/>
        <v>#DIV/0!</v>
      </c>
      <c r="O28" s="483" t="e">
        <f t="shared" si="4"/>
        <v>#DIV/0!</v>
      </c>
      <c r="P28" s="483" t="e">
        <f t="shared" si="4"/>
        <v>#DIV/0!</v>
      </c>
      <c r="Q28" s="483" t="e">
        <f t="shared" si="4"/>
        <v>#DIV/0!</v>
      </c>
      <c r="R28" s="491"/>
      <c r="S28" s="491"/>
      <c r="T28" s="491"/>
      <c r="U28" s="491"/>
      <c r="V28" s="491"/>
    </row>
    <row r="29" spans="1:22" x14ac:dyDescent="0.25">
      <c r="A29" s="497" t="s">
        <v>147</v>
      </c>
      <c r="B29" s="480"/>
      <c r="C29" s="417" t="s">
        <v>149</v>
      </c>
      <c r="D29" s="668"/>
      <c r="E29" s="407" t="e">
        <f t="shared" si="2"/>
        <v>#DIV/0!</v>
      </c>
      <c r="F29" s="481">
        <v>0.5</v>
      </c>
      <c r="G29" s="481">
        <v>0.5</v>
      </c>
      <c r="H29" s="482" t="e">
        <f>G29*E29</f>
        <v>#DIV/0!</v>
      </c>
      <c r="I29" s="481">
        <v>0</v>
      </c>
      <c r="J29" s="483" t="e">
        <f t="shared" si="5"/>
        <v>#DIV/0!</v>
      </c>
      <c r="K29" s="481">
        <v>0.5</v>
      </c>
      <c r="L29" s="483" t="e">
        <f>K29*E29</f>
        <v>#DIV/0!</v>
      </c>
      <c r="M29" s="483">
        <f>+IF(M3=0,0,$L29)</f>
        <v>0</v>
      </c>
      <c r="N29" s="483" t="e">
        <f t="shared" si="4"/>
        <v>#DIV/0!</v>
      </c>
      <c r="O29" s="483" t="e">
        <f t="shared" si="4"/>
        <v>#DIV/0!</v>
      </c>
      <c r="P29" s="483" t="e">
        <f t="shared" si="4"/>
        <v>#DIV/0!</v>
      </c>
      <c r="Q29" s="483" t="e">
        <f t="shared" si="4"/>
        <v>#DIV/0!</v>
      </c>
      <c r="R29" s="491"/>
      <c r="S29" s="491"/>
      <c r="T29" s="491"/>
      <c r="U29" s="491"/>
      <c r="V29" s="491"/>
    </row>
    <row r="30" spans="1:22" x14ac:dyDescent="0.25">
      <c r="A30" s="500" t="s">
        <v>160</v>
      </c>
      <c r="B30" s="480"/>
      <c r="C30" s="417" t="s">
        <v>148</v>
      </c>
      <c r="D30" s="668"/>
      <c r="E30" s="407" t="e">
        <f t="shared" si="2"/>
        <v>#DIV/0!</v>
      </c>
      <c r="F30" s="481">
        <v>0.5</v>
      </c>
      <c r="G30" s="481">
        <v>0.5</v>
      </c>
      <c r="H30" s="482" t="e">
        <f t="shared" si="3"/>
        <v>#DIV/0!</v>
      </c>
      <c r="I30" s="481">
        <v>0</v>
      </c>
      <c r="J30" s="483" t="e">
        <f t="shared" si="5"/>
        <v>#DIV/0!</v>
      </c>
      <c r="K30" s="481">
        <v>0.5</v>
      </c>
      <c r="L30" s="483" t="e">
        <f>K30*E30</f>
        <v>#DIV/0!</v>
      </c>
      <c r="M30" s="483">
        <f>+IF(M3=0,0,$L30)</f>
        <v>0</v>
      </c>
      <c r="N30" s="483" t="e">
        <f t="shared" si="4"/>
        <v>#DIV/0!</v>
      </c>
      <c r="O30" s="483" t="e">
        <f t="shared" si="4"/>
        <v>#DIV/0!</v>
      </c>
      <c r="P30" s="483" t="e">
        <f t="shared" si="4"/>
        <v>#DIV/0!</v>
      </c>
      <c r="Q30" s="483" t="e">
        <f t="shared" si="4"/>
        <v>#DIV/0!</v>
      </c>
    </row>
    <row r="31" spans="1:22" x14ac:dyDescent="0.25">
      <c r="A31" s="404"/>
      <c r="B31" s="405"/>
      <c r="C31" s="228" t="s">
        <v>120</v>
      </c>
      <c r="D31" s="406">
        <f>SUM(D18:D30)</f>
        <v>0</v>
      </c>
      <c r="E31" s="407" t="e">
        <f>SUM(E18:E30)</f>
        <v>#DIV/0!</v>
      </c>
      <c r="F31" s="402"/>
      <c r="G31" s="402"/>
      <c r="H31" s="408" t="e">
        <f>SUM(H18:H30)</f>
        <v>#DIV/0!</v>
      </c>
      <c r="I31" s="402"/>
      <c r="J31" s="403" t="e">
        <f>SUM(J18:J30)</f>
        <v>#DIV/0!</v>
      </c>
      <c r="K31" s="402"/>
      <c r="L31" s="403" t="e">
        <f t="shared" ref="L31:Q31" si="8">SUM(L18:L30)</f>
        <v>#DIV/0!</v>
      </c>
      <c r="M31" s="403" t="e">
        <f t="shared" si="8"/>
        <v>#DIV/0!</v>
      </c>
      <c r="N31" s="403" t="e">
        <f t="shared" si="8"/>
        <v>#DIV/0!</v>
      </c>
      <c r="O31" s="403" t="e">
        <f t="shared" si="8"/>
        <v>#DIV/0!</v>
      </c>
      <c r="P31" s="403" t="e">
        <f t="shared" si="8"/>
        <v>#DIV/0!</v>
      </c>
      <c r="Q31" s="403" t="e">
        <f t="shared" si="8"/>
        <v>#DIV/0!</v>
      </c>
    </row>
    <row r="32" spans="1:22" x14ac:dyDescent="0.25">
      <c r="A32" s="409"/>
      <c r="B32" s="410" t="s">
        <v>121</v>
      </c>
      <c r="C32" s="411"/>
      <c r="D32" s="501" t="e">
        <f>SUM(D16+D31)</f>
        <v>#DIV/0!</v>
      </c>
      <c r="E32" s="502" t="e">
        <f>SUM(E16+E31)</f>
        <v>#DIV/0!</v>
      </c>
      <c r="F32" s="412"/>
      <c r="G32" s="412"/>
      <c r="H32" s="503" t="e">
        <f>SUM(H16+H31)</f>
        <v>#DIV/0!</v>
      </c>
      <c r="I32" s="412"/>
      <c r="J32" s="504" t="e">
        <f>J16+J31</f>
        <v>#DIV/0!</v>
      </c>
      <c r="K32" s="412"/>
      <c r="L32" s="504" t="e">
        <f t="shared" ref="L32:Q32" si="9">L16+L31</f>
        <v>#DIV/0!</v>
      </c>
      <c r="M32" s="504" t="e">
        <f>M16+M31</f>
        <v>#DIV/0!</v>
      </c>
      <c r="N32" s="504" t="e">
        <f t="shared" si="9"/>
        <v>#DIV/0!</v>
      </c>
      <c r="O32" s="504" t="e">
        <f t="shared" si="9"/>
        <v>#DIV/0!</v>
      </c>
      <c r="P32" s="504" t="e">
        <f t="shared" si="9"/>
        <v>#DIV/0!</v>
      </c>
      <c r="Q32" s="504" t="e">
        <f t="shared" si="9"/>
        <v>#DIV/0!</v>
      </c>
    </row>
    <row r="33" spans="1:19" x14ac:dyDescent="0.25">
      <c r="A33" s="419"/>
      <c r="B33" s="445"/>
      <c r="C33" s="418"/>
      <c r="D33" s="505"/>
      <c r="E33" s="505"/>
      <c r="F33" s="506"/>
      <c r="G33" s="506"/>
      <c r="H33" s="506"/>
      <c r="I33" s="506"/>
      <c r="J33" s="506"/>
      <c r="K33" s="506"/>
      <c r="L33" s="507"/>
      <c r="M33" s="508"/>
      <c r="N33" s="508"/>
      <c r="O33" s="508"/>
      <c r="P33" s="508"/>
      <c r="Q33" s="508"/>
    </row>
    <row r="34" spans="1:19" x14ac:dyDescent="0.25">
      <c r="A34" s="446"/>
      <c r="B34" s="410" t="s">
        <v>162</v>
      </c>
      <c r="C34" s="410"/>
      <c r="D34" s="673"/>
      <c r="E34" s="503" t="e">
        <f>E32*D34+E32</f>
        <v>#DIV/0!</v>
      </c>
      <c r="F34" s="418"/>
      <c r="G34" s="418"/>
      <c r="H34" s="503" t="e">
        <f>H32*D34+H32</f>
        <v>#DIV/0!</v>
      </c>
      <c r="I34" s="418"/>
      <c r="J34" s="503" t="e">
        <f>J32*D34+J32</f>
        <v>#DIV/0!</v>
      </c>
      <c r="K34" s="418"/>
      <c r="L34" s="503" t="e">
        <f>L32*D34+L32</f>
        <v>#DIV/0!</v>
      </c>
      <c r="M34" s="504" t="e">
        <f>M32*D34+M32</f>
        <v>#DIV/0!</v>
      </c>
      <c r="N34" s="504" t="e">
        <f>N32*D34+N32</f>
        <v>#DIV/0!</v>
      </c>
      <c r="O34" s="504" t="e">
        <f>O32*D34+O32</f>
        <v>#DIV/0!</v>
      </c>
      <c r="P34" s="504" t="e">
        <f>P32*D34+P32</f>
        <v>#DIV/0!</v>
      </c>
      <c r="Q34" s="504" t="e">
        <f>Q32*D34+Q32</f>
        <v>#DIV/0!</v>
      </c>
    </row>
    <row r="35" spans="1:19" x14ac:dyDescent="0.25">
      <c r="A35" s="446"/>
      <c r="B35" s="446"/>
      <c r="C35" s="418"/>
      <c r="D35" s="413" t="e">
        <f>+D32*(1+D34)</f>
        <v>#DIV/0!</v>
      </c>
      <c r="E35" s="509"/>
      <c r="F35" s="418"/>
      <c r="G35" s="418"/>
      <c r="H35" s="418"/>
      <c r="I35" s="418"/>
      <c r="J35" s="418"/>
      <c r="K35" s="418"/>
      <c r="L35" s="418"/>
      <c r="M35" s="510"/>
      <c r="N35" s="510"/>
      <c r="O35" s="510"/>
      <c r="P35" s="510"/>
      <c r="Q35" s="510"/>
    </row>
    <row r="36" spans="1:19" x14ac:dyDescent="0.25">
      <c r="A36" s="446"/>
      <c r="B36" s="446"/>
      <c r="C36" s="418"/>
      <c r="D36" s="509"/>
      <c r="E36" s="509"/>
      <c r="F36" s="418"/>
    </row>
    <row r="37" spans="1:19" x14ac:dyDescent="0.25">
      <c r="A37" s="511" t="s">
        <v>150</v>
      </c>
      <c r="B37" s="446"/>
      <c r="C37" s="512" t="s">
        <v>122</v>
      </c>
      <c r="D37" s="373" t="e">
        <f>+D16/D32</f>
        <v>#DIV/0!</v>
      </c>
      <c r="E37" s="509"/>
      <c r="F37" s="418"/>
      <c r="I37" s="513" t="s">
        <v>192</v>
      </c>
      <c r="J37" s="514"/>
      <c r="K37" s="514"/>
      <c r="L37" s="514"/>
      <c r="M37" s="514"/>
      <c r="N37" s="514"/>
      <c r="O37" s="514"/>
      <c r="P37" s="514"/>
      <c r="Q37" s="515"/>
    </row>
    <row r="38" spans="1:19" ht="30" x14ac:dyDescent="0.25">
      <c r="A38" s="511" t="s">
        <v>161</v>
      </c>
      <c r="B38" s="446"/>
      <c r="C38" s="512" t="s">
        <v>123</v>
      </c>
      <c r="D38" s="373" t="e">
        <f>1-D37</f>
        <v>#DIV/0!</v>
      </c>
      <c r="E38" s="509"/>
      <c r="F38" s="418"/>
      <c r="I38" s="516"/>
      <c r="J38" s="517"/>
      <c r="K38" s="517"/>
      <c r="L38" s="517"/>
      <c r="M38" s="518" t="s">
        <v>189</v>
      </c>
      <c r="N38" s="519" t="s">
        <v>171</v>
      </c>
      <c r="O38" s="520" t="s">
        <v>172</v>
      </c>
      <c r="P38" s="519" t="s">
        <v>173</v>
      </c>
      <c r="Q38" s="519" t="s">
        <v>174</v>
      </c>
    </row>
    <row r="39" spans="1:19" ht="18.75" customHeight="1" x14ac:dyDescent="0.25">
      <c r="I39" s="521" t="s">
        <v>188</v>
      </c>
      <c r="J39" s="517"/>
      <c r="K39" s="517"/>
      <c r="L39" s="517"/>
      <c r="M39" s="522" t="e">
        <f>SUM(N39:Q39)</f>
        <v>#DIV/0!</v>
      </c>
      <c r="N39" s="523" t="e">
        <f>N34*N3*30.42</f>
        <v>#DIV/0!</v>
      </c>
      <c r="O39" s="524" t="e">
        <f>O34*O3*30.42</f>
        <v>#DIV/0!</v>
      </c>
      <c r="P39" s="523" t="e">
        <f>P34*P3*30.42</f>
        <v>#DIV/0!</v>
      </c>
      <c r="Q39" s="523" t="e">
        <f>Q34*Q3*30.42</f>
        <v>#DIV/0!</v>
      </c>
    </row>
    <row r="40" spans="1:19" x14ac:dyDescent="0.25">
      <c r="C40" s="228" t="s">
        <v>199</v>
      </c>
      <c r="D40" s="406"/>
      <c r="I40" s="521" t="s">
        <v>181</v>
      </c>
      <c r="J40" s="517"/>
      <c r="K40" s="517"/>
      <c r="L40" s="517"/>
      <c r="M40" s="522">
        <f>SUM(N40:Q40)</f>
        <v>0</v>
      </c>
      <c r="N40" s="523">
        <f>N3*N43</f>
        <v>0</v>
      </c>
      <c r="O40" s="524">
        <f>O3*O43</f>
        <v>0</v>
      </c>
      <c r="P40" s="523">
        <f>P3*P43</f>
        <v>0</v>
      </c>
      <c r="Q40" s="523">
        <f>Q3*Q43</f>
        <v>0</v>
      </c>
    </row>
    <row r="41" spans="1:19" x14ac:dyDescent="0.25">
      <c r="D41" s="525"/>
      <c r="E41" s="526"/>
      <c r="I41" s="527" t="s">
        <v>179</v>
      </c>
      <c r="J41" s="517"/>
      <c r="K41" s="517"/>
      <c r="L41" s="517"/>
      <c r="M41" s="528" t="e">
        <f>M39-M40</f>
        <v>#DIV/0!</v>
      </c>
      <c r="N41" s="522"/>
      <c r="O41" s="529"/>
      <c r="P41" s="522"/>
      <c r="Q41" s="530"/>
    </row>
    <row r="42" spans="1:19" ht="25.5" customHeight="1" x14ac:dyDescent="0.25">
      <c r="D42" s="531"/>
      <c r="E42" s="532"/>
      <c r="I42" s="533" t="s">
        <v>185</v>
      </c>
      <c r="M42" s="534" t="e">
        <f>$M$41/((N3+O3+P3+Q3))</f>
        <v>#DIV/0!</v>
      </c>
      <c r="N42" s="534" t="e">
        <f>$M$41/((N3+O3+P3+Q3))</f>
        <v>#DIV/0!</v>
      </c>
      <c r="O42" s="534" t="e">
        <f>$M$41/((N3+O3+P3+Q3))</f>
        <v>#DIV/0!</v>
      </c>
      <c r="P42" s="534" t="e">
        <f>$M$41/((N3+O3+P3+Q3))</f>
        <v>#DIV/0!</v>
      </c>
      <c r="Q42" s="534" t="e">
        <f>$M$41/((N3+O3+P3+Q3))</f>
        <v>#DIV/0!</v>
      </c>
    </row>
    <row r="43" spans="1:19" x14ac:dyDescent="0.25">
      <c r="D43" s="531"/>
      <c r="E43" s="532"/>
      <c r="I43" s="533" t="s">
        <v>186</v>
      </c>
      <c r="M43" s="534"/>
      <c r="N43" s="534">
        <v>805</v>
      </c>
      <c r="O43" s="532">
        <v>1319</v>
      </c>
      <c r="P43" s="534">
        <v>1855</v>
      </c>
      <c r="Q43" s="534">
        <v>2096</v>
      </c>
    </row>
    <row r="44" spans="1:19" ht="14.25" customHeight="1" x14ac:dyDescent="0.25">
      <c r="D44" s="531"/>
      <c r="E44" s="532"/>
      <c r="I44" s="535" t="s">
        <v>92</v>
      </c>
      <c r="J44" s="517"/>
      <c r="K44" s="517"/>
      <c r="L44" s="517"/>
      <c r="M44" s="536"/>
      <c r="N44" s="536" t="e">
        <f>SUM(N42:N43)</f>
        <v>#DIV/0!</v>
      </c>
      <c r="O44" s="536" t="e">
        <f>SUM(O42:O43)</f>
        <v>#DIV/0!</v>
      </c>
      <c r="P44" s="536" t="e">
        <f>SUM(P42:P43)</f>
        <v>#DIV/0!</v>
      </c>
      <c r="Q44" s="536" t="e">
        <f>SUM(Q42:Q43)</f>
        <v>#DIV/0!</v>
      </c>
    </row>
    <row r="45" spans="1:19" x14ac:dyDescent="0.25">
      <c r="C45" s="537"/>
      <c r="D45" s="531"/>
      <c r="E45" s="532"/>
      <c r="I45" s="513" t="s">
        <v>194</v>
      </c>
      <c r="J45" s="514"/>
      <c r="K45" s="514"/>
      <c r="L45" s="514"/>
      <c r="M45" s="538"/>
      <c r="N45" s="538" t="e">
        <f>N44/30.42</f>
        <v>#DIV/0!</v>
      </c>
      <c r="O45" s="538" t="e">
        <f t="shared" ref="O45:Q45" si="10">O44/30.42</f>
        <v>#DIV/0!</v>
      </c>
      <c r="P45" s="538" t="e">
        <f t="shared" si="10"/>
        <v>#DIV/0!</v>
      </c>
      <c r="Q45" s="538" t="e">
        <f t="shared" si="10"/>
        <v>#DIV/0!</v>
      </c>
    </row>
    <row r="46" spans="1:19" x14ac:dyDescent="0.25">
      <c r="D46" s="531"/>
      <c r="E46" s="532"/>
    </row>
    <row r="47" spans="1:19" x14ac:dyDescent="0.25">
      <c r="D47" s="531"/>
      <c r="E47" s="532"/>
    </row>
    <row r="48" spans="1:19" x14ac:dyDescent="0.25">
      <c r="A48" s="539"/>
      <c r="I48" s="540" t="s">
        <v>182</v>
      </c>
      <c r="J48" s="541"/>
      <c r="K48" s="542"/>
      <c r="L48" s="543"/>
      <c r="M48" s="520" t="s">
        <v>170</v>
      </c>
      <c r="N48" s="519" t="s">
        <v>171</v>
      </c>
      <c r="O48" s="520" t="s">
        <v>172</v>
      </c>
      <c r="P48" s="519" t="s">
        <v>173</v>
      </c>
      <c r="Q48" s="519" t="s">
        <v>174</v>
      </c>
      <c r="R48" s="487"/>
      <c r="S48" s="487"/>
    </row>
    <row r="49" spans="1:19" x14ac:dyDescent="0.25">
      <c r="A49" s="539"/>
      <c r="H49" s="525"/>
      <c r="I49" s="280" t="s">
        <v>190</v>
      </c>
      <c r="J49" s="544"/>
      <c r="K49" s="544"/>
      <c r="L49" s="544"/>
      <c r="M49" s="546" t="e">
        <f>M34</f>
        <v>#DIV/0!</v>
      </c>
      <c r="N49" s="545" t="e">
        <f t="shared" ref="N49:Q49" si="11">N45</f>
        <v>#DIV/0!</v>
      </c>
      <c r="O49" s="546" t="e">
        <f t="shared" si="11"/>
        <v>#DIV/0!</v>
      </c>
      <c r="P49" s="545" t="e">
        <f t="shared" si="11"/>
        <v>#DIV/0!</v>
      </c>
      <c r="Q49" s="547" t="e">
        <f t="shared" si="11"/>
        <v>#DIV/0!</v>
      </c>
      <c r="R49" s="487"/>
      <c r="S49" s="487"/>
    </row>
    <row r="50" spans="1:19" ht="12.75" customHeight="1" x14ac:dyDescent="0.25">
      <c r="B50" s="305"/>
      <c r="H50" s="525"/>
      <c r="I50" s="280" t="s">
        <v>18</v>
      </c>
      <c r="J50" s="544"/>
      <c r="K50" s="544"/>
      <c r="L50" s="544"/>
      <c r="M50" s="546" t="e">
        <f>H34+J34</f>
        <v>#DIV/0!</v>
      </c>
      <c r="N50" s="545" t="e">
        <f>H34+J34</f>
        <v>#DIV/0!</v>
      </c>
      <c r="O50" s="546" t="e">
        <f>H34+J34</f>
        <v>#DIV/0!</v>
      </c>
      <c r="P50" s="545" t="e">
        <f>H34+J34</f>
        <v>#DIV/0!</v>
      </c>
      <c r="Q50" s="547" t="e">
        <f>H34+J34</f>
        <v>#DIV/0!</v>
      </c>
    </row>
    <row r="51" spans="1:19" ht="12.75" customHeight="1" x14ac:dyDescent="0.25">
      <c r="B51" s="305"/>
      <c r="H51" s="525"/>
      <c r="I51" s="548" t="s">
        <v>187</v>
      </c>
      <c r="J51" s="549"/>
      <c r="K51" s="549"/>
      <c r="L51" s="549"/>
      <c r="M51" s="551" t="e">
        <f t="shared" ref="M51:Q51" si="12">M49*M4</f>
        <v>#DIV/0!</v>
      </c>
      <c r="N51" s="550" t="e">
        <f t="shared" si="12"/>
        <v>#DIV/0!</v>
      </c>
      <c r="O51" s="551" t="e">
        <f t="shared" si="12"/>
        <v>#DIV/0!</v>
      </c>
      <c r="P51" s="550" t="e">
        <f t="shared" si="12"/>
        <v>#DIV/0!</v>
      </c>
      <c r="Q51" s="552" t="e">
        <f t="shared" si="12"/>
        <v>#DIV/0!</v>
      </c>
    </row>
    <row r="52" spans="1:19" ht="12.75" customHeight="1" x14ac:dyDescent="0.25">
      <c r="B52" s="305"/>
      <c r="H52" s="525"/>
      <c r="I52" s="280" t="s">
        <v>191</v>
      </c>
      <c r="J52" s="544"/>
      <c r="K52" s="544"/>
      <c r="L52" s="544"/>
      <c r="M52" s="546" t="e">
        <f t="shared" ref="M52:Q52" si="13">M50*M4</f>
        <v>#DIV/0!</v>
      </c>
      <c r="N52" s="545" t="e">
        <f t="shared" si="13"/>
        <v>#DIV/0!</v>
      </c>
      <c r="O52" s="546" t="e">
        <f t="shared" si="13"/>
        <v>#DIV/0!</v>
      </c>
      <c r="P52" s="545" t="e">
        <f t="shared" si="13"/>
        <v>#DIV/0!</v>
      </c>
      <c r="Q52" s="547" t="e">
        <f t="shared" si="13"/>
        <v>#DIV/0!</v>
      </c>
    </row>
    <row r="53" spans="1:19" ht="12.75" customHeight="1" x14ac:dyDescent="0.25">
      <c r="B53" s="305"/>
      <c r="H53" s="525"/>
      <c r="I53" s="553" t="s">
        <v>22</v>
      </c>
      <c r="J53" s="554"/>
      <c r="K53" s="905" t="e">
        <f>SUM(M51:Q52)</f>
        <v>#DIV/0!</v>
      </c>
      <c r="L53" s="829"/>
    </row>
    <row r="54" spans="1:19" ht="12.75" customHeight="1" x14ac:dyDescent="0.25">
      <c r="B54" s="305"/>
    </row>
    <row r="55" spans="1:19" x14ac:dyDescent="0.25">
      <c r="B55" s="305"/>
    </row>
    <row r="56" spans="1:19" ht="12.75" customHeight="1" x14ac:dyDescent="0.25">
      <c r="A56" s="1"/>
      <c r="B56" s="556"/>
    </row>
    <row r="57" spans="1:19" x14ac:dyDescent="0.25">
      <c r="A57" s="1"/>
      <c r="B57" s="556"/>
    </row>
    <row r="58" spans="1:19" ht="12.75" customHeight="1" x14ac:dyDescent="0.25">
      <c r="A58" s="557"/>
      <c r="B58" s="556"/>
      <c r="L58" s="558"/>
      <c r="M58" s="558"/>
      <c r="N58" s="558"/>
      <c r="O58" s="558"/>
      <c r="P58" s="558"/>
      <c r="Q58" s="558"/>
    </row>
    <row r="59" spans="1:19" x14ac:dyDescent="0.25">
      <c r="A59" s="1"/>
      <c r="B59" s="556"/>
    </row>
    <row r="60" spans="1:19" x14ac:dyDescent="0.25">
      <c r="A60" s="1"/>
      <c r="B60" s="556"/>
      <c r="N60" s="555"/>
      <c r="O60" s="555"/>
      <c r="P60" s="555"/>
      <c r="Q60" s="555"/>
    </row>
    <row r="62" spans="1:19" x14ac:dyDescent="0.25">
      <c r="N62" s="555"/>
      <c r="O62" s="555"/>
      <c r="P62" s="555"/>
      <c r="Q62" s="555"/>
    </row>
  </sheetData>
  <sheetProtection formatCells="0"/>
  <mergeCells count="4">
    <mergeCell ref="F6:P6"/>
    <mergeCell ref="F7:P7"/>
    <mergeCell ref="K8:L8"/>
    <mergeCell ref="K53:L53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60" orientation="landscape" cellComments="asDisplayed" horizontalDpi="300" verticalDpi="300" r:id="rId1"/>
  <headerFooter alignWithMargins="0">
    <oddFooter>&amp;L&amp;"-,Standard"&amp;11&amp;F &amp;C&amp;"-,Standard"&amp;11&amp;P&amp;R&amp;"-,Standard"&amp;11&amp;D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7C91-F149-4E7A-B921-188B11FCFF79}">
  <sheetPr>
    <tabColor rgb="FF00FF00"/>
    <outlinePr summaryBelow="0"/>
  </sheetPr>
  <dimension ref="A1:K32"/>
  <sheetViews>
    <sheetView showGridLines="0" showWhiteSpace="0" zoomScale="110" zoomScaleNormal="110" workbookViewId="0">
      <selection activeCell="F21" sqref="F21"/>
    </sheetView>
  </sheetViews>
  <sheetFormatPr baseColWidth="10" defaultRowHeight="12.75" x14ac:dyDescent="0.2"/>
  <cols>
    <col min="1" max="1" width="1.85546875" style="5" customWidth="1"/>
    <col min="2" max="2" width="45.5703125" style="5" customWidth="1"/>
    <col min="3" max="3" width="15" style="5" customWidth="1"/>
    <col min="4" max="5" width="15.7109375" style="5" customWidth="1"/>
    <col min="6" max="6" width="13.85546875" style="5" customWidth="1"/>
    <col min="7" max="7" width="14.7109375" style="5" customWidth="1"/>
    <col min="8" max="8" width="2.140625" style="5" customWidth="1"/>
    <col min="9" max="16384" width="11.42578125" style="5"/>
  </cols>
  <sheetData>
    <row r="1" spans="1:11" x14ac:dyDescent="0.2">
      <c r="A1" s="598"/>
      <c r="B1" s="598"/>
      <c r="C1" s="598"/>
      <c r="D1" s="598"/>
      <c r="E1" s="598"/>
      <c r="F1" s="598"/>
      <c r="G1" s="598"/>
      <c r="H1" s="598"/>
    </row>
    <row r="2" spans="1:11" x14ac:dyDescent="0.2">
      <c r="A2" s="598"/>
      <c r="B2" s="598"/>
      <c r="C2" s="598"/>
      <c r="D2" s="598"/>
      <c r="E2" s="598"/>
      <c r="F2" s="598"/>
      <c r="G2" s="598"/>
      <c r="H2" s="598"/>
    </row>
    <row r="3" spans="1:11" x14ac:dyDescent="0.2">
      <c r="A3" s="599"/>
      <c r="B3" s="565" t="s">
        <v>34</v>
      </c>
      <c r="C3" s="566"/>
      <c r="D3" s="567">
        <f>'Stammdaten und Forderung'!C9</f>
        <v>0</v>
      </c>
      <c r="E3" s="568"/>
      <c r="F3" s="568"/>
      <c r="G3" s="569"/>
      <c r="H3" s="600"/>
    </row>
    <row r="4" spans="1:11" x14ac:dyDescent="0.2">
      <c r="A4" s="598"/>
      <c r="B4" s="598"/>
      <c r="C4" s="598"/>
      <c r="D4" s="598"/>
      <c r="E4" s="598"/>
      <c r="F4" s="598"/>
      <c r="G4" s="598"/>
      <c r="H4" s="598"/>
    </row>
    <row r="5" spans="1:11" ht="15.75" x14ac:dyDescent="0.2">
      <c r="A5" s="601"/>
      <c r="B5" s="570" t="s">
        <v>278</v>
      </c>
      <c r="C5" s="571"/>
      <c r="D5" s="571"/>
      <c r="E5" s="571"/>
      <c r="F5" s="571"/>
      <c r="G5" s="572"/>
      <c r="H5" s="602"/>
    </row>
    <row r="6" spans="1:11" x14ac:dyDescent="0.2">
      <c r="A6" s="598"/>
      <c r="B6" s="608"/>
      <c r="C6" s="608"/>
      <c r="D6" s="608"/>
      <c r="E6" s="608"/>
      <c r="F6" s="608"/>
      <c r="G6" s="608"/>
      <c r="H6" s="598"/>
    </row>
    <row r="7" spans="1:11" ht="24" x14ac:dyDescent="0.2">
      <c r="A7" s="598"/>
      <c r="B7" s="636" t="s">
        <v>251</v>
      </c>
      <c r="C7" s="277"/>
      <c r="D7" s="347"/>
      <c r="E7" s="608"/>
      <c r="F7" s="573" t="s">
        <v>267</v>
      </c>
      <c r="G7" s="574" t="s">
        <v>273</v>
      </c>
      <c r="H7" s="598"/>
    </row>
    <row r="8" spans="1:11" x14ac:dyDescent="0.2">
      <c r="A8" s="598"/>
      <c r="B8" s="637" t="s">
        <v>271</v>
      </c>
      <c r="C8" s="638">
        <f>Leistungsdaten!D8</f>
        <v>0</v>
      </c>
      <c r="D8" s="639"/>
      <c r="E8" s="640" t="s">
        <v>270</v>
      </c>
      <c r="F8" s="641">
        <f>IF(C8&gt;0,SUM(C8:C9),0)</f>
        <v>0</v>
      </c>
      <c r="G8" s="642">
        <f>F8*'Fix Flex'!C11*Leistungsdaten!J9</f>
        <v>0</v>
      </c>
      <c r="H8" s="598"/>
    </row>
    <row r="9" spans="1:11" x14ac:dyDescent="0.2">
      <c r="A9" s="598"/>
      <c r="B9" s="637" t="s">
        <v>272</v>
      </c>
      <c r="C9" s="638">
        <f>IF(C8&gt;0,Leistungsdaten!D9,0)</f>
        <v>0</v>
      </c>
      <c r="D9" s="639"/>
      <c r="E9" s="640" t="s">
        <v>294</v>
      </c>
      <c r="F9" s="643">
        <f>IFERROR(G9/365,0)</f>
        <v>0</v>
      </c>
      <c r="G9" s="644"/>
      <c r="H9" s="598"/>
      <c r="J9" s="686"/>
      <c r="K9" s="687"/>
    </row>
    <row r="10" spans="1:11" s="414" customFormat="1" x14ac:dyDescent="0.2">
      <c r="A10" s="603"/>
      <c r="B10" s="645"/>
      <c r="C10" s="645"/>
      <c r="D10" s="645"/>
      <c r="E10" s="606"/>
      <c r="F10" s="606"/>
      <c r="G10" s="606"/>
      <c r="H10" s="599"/>
    </row>
    <row r="11" spans="1:11" x14ac:dyDescent="0.2">
      <c r="A11" s="598"/>
      <c r="B11" s="646" t="s">
        <v>252</v>
      </c>
      <c r="C11" s="647">
        <v>0.85</v>
      </c>
      <c r="D11" s="608"/>
      <c r="E11" s="608"/>
      <c r="F11" s="608"/>
      <c r="G11" s="608"/>
      <c r="H11" s="598"/>
    </row>
    <row r="12" spans="1:11" x14ac:dyDescent="0.2">
      <c r="A12" s="598"/>
      <c r="B12" s="648"/>
      <c r="C12" s="649"/>
      <c r="D12" s="608"/>
      <c r="E12" s="608"/>
      <c r="F12" s="608"/>
      <c r="G12" s="608"/>
      <c r="H12" s="598"/>
    </row>
    <row r="13" spans="1:11" ht="36" x14ac:dyDescent="0.2">
      <c r="A13" s="599"/>
      <c r="B13" s="606"/>
      <c r="C13" s="575" t="s">
        <v>279</v>
      </c>
      <c r="D13" s="576" t="s">
        <v>285</v>
      </c>
      <c r="E13" s="576" t="s">
        <v>280</v>
      </c>
      <c r="F13" s="663" t="s">
        <v>289</v>
      </c>
      <c r="H13" s="598"/>
    </row>
    <row r="14" spans="1:11" x14ac:dyDescent="0.2">
      <c r="A14" s="604"/>
      <c r="B14" s="650" t="s">
        <v>253</v>
      </c>
      <c r="C14" s="685">
        <v>0.1</v>
      </c>
      <c r="D14" s="651">
        <f>C14*F9</f>
        <v>0</v>
      </c>
      <c r="E14" s="665"/>
      <c r="F14" s="664" t="e">
        <f>E14/F9</f>
        <v>#DIV/0!</v>
      </c>
      <c r="H14" s="598"/>
    </row>
    <row r="15" spans="1:11" x14ac:dyDescent="0.2">
      <c r="A15" s="598"/>
      <c r="B15" s="608"/>
      <c r="C15" s="608"/>
      <c r="D15" s="608"/>
      <c r="E15" s="608"/>
      <c r="F15" s="608"/>
      <c r="G15" s="608"/>
      <c r="H15" s="598"/>
    </row>
    <row r="16" spans="1:11" x14ac:dyDescent="0.2">
      <c r="A16" s="598"/>
      <c r="B16" s="608"/>
      <c r="C16" s="608"/>
      <c r="D16" s="608"/>
      <c r="E16" s="608"/>
      <c r="F16" s="608"/>
      <c r="G16" s="608"/>
      <c r="H16" s="598"/>
    </row>
    <row r="17" spans="1:10" x14ac:dyDescent="0.2">
      <c r="A17" s="598"/>
      <c r="B17" s="577" t="s">
        <v>125</v>
      </c>
      <c r="C17" s="575" t="s">
        <v>80</v>
      </c>
      <c r="D17" s="575" t="s">
        <v>81</v>
      </c>
      <c r="E17" s="578" t="s">
        <v>82</v>
      </c>
      <c r="F17" s="579" t="s">
        <v>269</v>
      </c>
      <c r="G17" s="605"/>
      <c r="H17" s="598"/>
    </row>
    <row r="18" spans="1:10" x14ac:dyDescent="0.2">
      <c r="A18" s="599"/>
      <c r="B18" s="650" t="s">
        <v>254</v>
      </c>
      <c r="C18" s="660">
        <f>'Fix Flex'!E14</f>
        <v>0</v>
      </c>
      <c r="D18" s="652">
        <f>'Personal prospektiv'!H30</f>
        <v>0</v>
      </c>
      <c r="E18" s="653">
        <f>C18*D18</f>
        <v>0</v>
      </c>
      <c r="F18" s="654"/>
      <c r="G18" s="607"/>
      <c r="H18" s="598"/>
    </row>
    <row r="19" spans="1:10" ht="14.25" customHeight="1" x14ac:dyDescent="0.2">
      <c r="A19" s="599"/>
      <c r="B19" s="650" t="s">
        <v>268</v>
      </c>
      <c r="C19" s="655" t="s">
        <v>255</v>
      </c>
      <c r="D19" s="561">
        <f>IFERROR('Personal prospektiv'!F37,0)</f>
        <v>0</v>
      </c>
      <c r="E19" s="582">
        <f>E18*D19</f>
        <v>0</v>
      </c>
      <c r="F19" s="607"/>
      <c r="G19" s="607"/>
      <c r="H19" s="598"/>
      <c r="J19" s="661"/>
    </row>
    <row r="20" spans="1:10" s="347" customFormat="1" x14ac:dyDescent="0.2">
      <c r="A20" s="606"/>
      <c r="B20" s="4" t="s">
        <v>256</v>
      </c>
      <c r="C20" s="580"/>
      <c r="D20" s="581"/>
      <c r="E20" s="582">
        <f>SUM(E18:E19)</f>
        <v>0</v>
      </c>
      <c r="F20" s="607"/>
      <c r="G20" s="607"/>
      <c r="H20" s="608"/>
      <c r="J20" s="662"/>
    </row>
    <row r="21" spans="1:10" s="347" customFormat="1" ht="15" customHeight="1" x14ac:dyDescent="0.2">
      <c r="A21" s="608"/>
      <c r="B21" s="583" t="s">
        <v>257</v>
      </c>
      <c r="C21" s="276"/>
      <c r="D21" s="584">
        <f>Kostenträgerrechnung!D34</f>
        <v>0</v>
      </c>
      <c r="E21" s="582">
        <f>E20*(1+D21)</f>
        <v>0</v>
      </c>
      <c r="F21" s="585">
        <f>IFERROR(E21/(G9*C11),0)</f>
        <v>0</v>
      </c>
      <c r="G21" s="608"/>
      <c r="H21" s="608"/>
      <c r="J21" s="662"/>
    </row>
    <row r="22" spans="1:10" x14ac:dyDescent="0.2">
      <c r="A22" s="598"/>
      <c r="B22" s="608"/>
      <c r="C22" s="608"/>
      <c r="D22" s="608"/>
      <c r="E22" s="608"/>
      <c r="F22" s="608"/>
      <c r="G22" s="608"/>
      <c r="H22" s="598"/>
      <c r="J22" s="661"/>
    </row>
    <row r="23" spans="1:10" x14ac:dyDescent="0.2">
      <c r="A23" s="598"/>
      <c r="B23" s="608"/>
      <c r="C23" s="608"/>
      <c r="D23" s="608"/>
      <c r="E23" s="608"/>
      <c r="F23" s="608"/>
      <c r="G23" s="608"/>
      <c r="H23" s="598"/>
      <c r="J23" s="661"/>
    </row>
    <row r="24" spans="1:10" ht="15" customHeight="1" x14ac:dyDescent="0.2">
      <c r="A24" s="609"/>
      <c r="B24" s="656"/>
      <c r="C24" s="906" t="s">
        <v>96</v>
      </c>
      <c r="D24" s="907"/>
      <c r="E24" s="908"/>
      <c r="F24" s="608"/>
      <c r="G24" s="608"/>
      <c r="H24" s="610"/>
      <c r="I24" s="586"/>
      <c r="J24" s="661"/>
    </row>
    <row r="25" spans="1:10" ht="15" customHeight="1" x14ac:dyDescent="0.2">
      <c r="A25" s="611"/>
      <c r="B25" s="657"/>
      <c r="C25" s="587" t="s">
        <v>138</v>
      </c>
      <c r="D25" s="587" t="s">
        <v>139</v>
      </c>
      <c r="E25" s="588" t="s">
        <v>98</v>
      </c>
      <c r="F25" s="608"/>
      <c r="G25" s="608"/>
      <c r="H25" s="598"/>
    </row>
    <row r="26" spans="1:10" ht="15" customHeight="1" x14ac:dyDescent="0.2">
      <c r="A26" s="611"/>
      <c r="B26" s="657"/>
      <c r="C26" s="658" t="s">
        <v>124</v>
      </c>
      <c r="D26" s="587" t="s">
        <v>124</v>
      </c>
      <c r="E26" s="659" t="s">
        <v>124</v>
      </c>
      <c r="F26" s="608"/>
      <c r="G26" s="608"/>
      <c r="H26" s="598"/>
    </row>
    <row r="27" spans="1:10" s="347" customFormat="1" ht="15" customHeight="1" x14ac:dyDescent="0.2">
      <c r="A27" s="606"/>
      <c r="B27" s="589" t="s">
        <v>258</v>
      </c>
      <c r="C27" s="590">
        <f>IF(F8&gt;0,Kostenträgerrechnung!H34*Leistungsdaten!J10/C11,0)</f>
        <v>0</v>
      </c>
      <c r="D27" s="590">
        <f>IF(F8&gt;0,Kostenträgerrechnung!J34*Leistungsdaten!J10/C11,0)</f>
        <v>0</v>
      </c>
      <c r="E27" s="585">
        <f>IF(F8&gt;0,Kostenträgerrechnung!L34*Leistungsdaten!J10/C11,0)</f>
        <v>0</v>
      </c>
      <c r="F27" s="608"/>
      <c r="G27" s="608"/>
      <c r="H27" s="608"/>
    </row>
    <row r="28" spans="1:10" s="347" customFormat="1" ht="15" customHeight="1" thickBot="1" x14ac:dyDescent="0.25">
      <c r="A28" s="606"/>
      <c r="B28" s="591" t="s">
        <v>259</v>
      </c>
      <c r="C28" s="592"/>
      <c r="D28" s="593"/>
      <c r="E28" s="594">
        <f>F21</f>
        <v>0</v>
      </c>
      <c r="F28" s="608"/>
      <c r="G28" s="608"/>
      <c r="H28" s="608"/>
    </row>
    <row r="29" spans="1:10" s="347" customFormat="1" ht="15" customHeight="1" x14ac:dyDescent="0.2">
      <c r="A29" s="608"/>
      <c r="B29" s="595" t="s">
        <v>260</v>
      </c>
      <c r="C29" s="596">
        <f>ROUND(C27,2)</f>
        <v>0</v>
      </c>
      <c r="D29" s="596">
        <f>ROUND(D27,2)</f>
        <v>0</v>
      </c>
      <c r="E29" s="597">
        <f>ROUND(E28+E27,2)</f>
        <v>0</v>
      </c>
      <c r="F29" s="608"/>
      <c r="G29" s="608"/>
      <c r="H29" s="608"/>
    </row>
    <row r="30" spans="1:10" x14ac:dyDescent="0.2">
      <c r="A30" s="598"/>
      <c r="B30" s="598"/>
      <c r="C30" s="598"/>
      <c r="D30" s="598"/>
      <c r="E30" s="598"/>
      <c r="F30" s="598"/>
      <c r="G30" s="598"/>
      <c r="H30" s="598"/>
    </row>
    <row r="31" spans="1:10" x14ac:dyDescent="0.2">
      <c r="A31" s="598"/>
      <c r="B31" s="598"/>
      <c r="C31" s="598"/>
      <c r="D31" s="598"/>
      <c r="E31" s="598"/>
      <c r="F31" s="598"/>
      <c r="G31" s="598"/>
      <c r="H31" s="598"/>
    </row>
    <row r="32" spans="1:10" x14ac:dyDescent="0.2">
      <c r="A32" s="598"/>
      <c r="B32" s="598"/>
      <c r="C32" s="598"/>
      <c r="D32" s="598"/>
      <c r="E32" s="598"/>
      <c r="F32" s="598"/>
      <c r="G32" s="598"/>
      <c r="H32" s="598"/>
    </row>
  </sheetData>
  <mergeCells count="1">
    <mergeCell ref="C24:E24"/>
  </mergeCells>
  <phoneticPr fontId="7" type="noConversion"/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&amp;L&amp;"-,Standard"&amp;11&amp;F &amp;C&amp;"-,Standard"&amp;11&amp;P&amp;R&amp;"-,Standard"&amp;11&amp;D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Stammdaten und Forderung</vt:lpstr>
      <vt:lpstr>Leistungsdaten</vt:lpstr>
      <vt:lpstr>Personal prospektiv</vt:lpstr>
      <vt:lpstr>Kostenträgerrechnung</vt:lpstr>
      <vt:lpstr>Fix Flex</vt:lpstr>
      <vt:lpstr>'Fix Flex'!Druckbereich</vt:lpstr>
      <vt:lpstr>Kostenträgerrechnung!Druckbereich</vt:lpstr>
      <vt:lpstr>Leistungsdaten!Druckbereich</vt:lpstr>
      <vt:lpstr>'Personal prospektiv'!Druckbereich</vt:lpstr>
      <vt:lpstr>'Stammdaten und Forderung'!Druckbereich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DiCV Freiburg</dc:creator>
  <cp:lastModifiedBy>Monika Zimmermann</cp:lastModifiedBy>
  <cp:lastPrinted>2024-11-27T20:51:58Z</cp:lastPrinted>
  <dcterms:created xsi:type="dcterms:W3CDTF">1999-03-25T16:53:14Z</dcterms:created>
  <dcterms:modified xsi:type="dcterms:W3CDTF">2025-04-08T06:52:48Z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c014aa-b426-4683-b10d-7c6175dad14b_Enabled">
    <vt:lpwstr>true</vt:lpwstr>
  </property>
  <property fmtid="{D5CDD505-2E9C-101B-9397-08002B2CF9AE}" pid="3" name="MSIP_Label_acc014aa-b426-4683-b10d-7c6175dad14b_SetDate">
    <vt:lpwstr>2024-10-02T05:58:14Z</vt:lpwstr>
  </property>
  <property fmtid="{D5CDD505-2E9C-101B-9397-08002B2CF9AE}" pid="4" name="MSIP_Label_acc014aa-b426-4683-b10d-7c6175dad14b_Method">
    <vt:lpwstr>Standard</vt:lpwstr>
  </property>
  <property fmtid="{D5CDD505-2E9C-101B-9397-08002B2CF9AE}" pid="5" name="MSIP_Label_acc014aa-b426-4683-b10d-7c6175dad14b_Name">
    <vt:lpwstr>Öffentlich</vt:lpwstr>
  </property>
  <property fmtid="{D5CDD505-2E9C-101B-9397-08002B2CF9AE}" pid="6" name="MSIP_Label_acc014aa-b426-4683-b10d-7c6175dad14b_SiteId">
    <vt:lpwstr>fb1a4ae3-a432-4e61-b148-81e0ae1e1e67</vt:lpwstr>
  </property>
  <property fmtid="{D5CDD505-2E9C-101B-9397-08002B2CF9AE}" pid="7" name="MSIP_Label_acc014aa-b426-4683-b10d-7c6175dad14b_ActionId">
    <vt:lpwstr>4ffb6375-5de8-40a6-9b8a-756d1ed18b72</vt:lpwstr>
  </property>
  <property fmtid="{D5CDD505-2E9C-101B-9397-08002B2CF9AE}" pid="8" name="MSIP_Label_acc014aa-b426-4683-b10d-7c6175dad14b_ContentBits">
    <vt:lpwstr>0</vt:lpwstr>
  </property>
</Properties>
</file>